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rgham negar pouya\Downloads\"/>
    </mc:Choice>
  </mc:AlternateContent>
  <xr:revisionPtr revIDLastSave="0" documentId="13_ncr:1_{FB64E7E1-C78E-4BCD-87D9-4C6BF6A51E5D}" xr6:coauthVersionLast="47" xr6:coauthVersionMax="47" xr10:uidLastSave="{00000000-0000-0000-0000-000000000000}"/>
  <bookViews>
    <workbookView xWindow="-108" yWindow="-108" windowWidth="23256" windowHeight="12456" tabRatio="573" xr2:uid="{00000000-000D-0000-FFFF-FFFF00000000}"/>
  </bookViews>
  <sheets>
    <sheet name="لیست" sheetId="10" r:id="rId1"/>
    <sheet name="فیش حقوقی" sheetId="11" r:id="rId2"/>
    <sheet name="لیست بانک" sheetId="12" r:id="rId3"/>
  </sheets>
  <definedNames>
    <definedName name="_xlnm.Print_Area" localSheetId="0">لیست!$A$1:$AR$16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10" l="1"/>
  <c r="AP8" i="10"/>
  <c r="AP9" i="10"/>
  <c r="AP10" i="10"/>
  <c r="AP11" i="10"/>
  <c r="AP12" i="10"/>
  <c r="AP13" i="10"/>
  <c r="AP14" i="10"/>
  <c r="AP15" i="10"/>
  <c r="AO7" i="10"/>
  <c r="AO8" i="10"/>
  <c r="AO9" i="10"/>
  <c r="AO10" i="10"/>
  <c r="AO11" i="10"/>
  <c r="AO12" i="10"/>
  <c r="AO13" i="10"/>
  <c r="AO14" i="10"/>
  <c r="AO15" i="10"/>
  <c r="F10" i="11"/>
  <c r="F9" i="11"/>
  <c r="F8" i="11"/>
  <c r="H7" i="10"/>
  <c r="M7" i="10" s="1"/>
  <c r="O7" i="10" s="1"/>
  <c r="H8" i="10"/>
  <c r="H9" i="10"/>
  <c r="M9" i="10" s="1"/>
  <c r="O9" i="10" s="1"/>
  <c r="H10" i="10"/>
  <c r="M10" i="10" s="1"/>
  <c r="O10" i="10" s="1"/>
  <c r="H11" i="10"/>
  <c r="H12" i="10"/>
  <c r="H13" i="10"/>
  <c r="X13" i="10" s="1"/>
  <c r="H14" i="10"/>
  <c r="M14" i="10" s="1"/>
  <c r="O14" i="10" s="1"/>
  <c r="H15" i="10"/>
  <c r="M15" i="10" s="1"/>
  <c r="O15" i="10" s="1"/>
  <c r="H6" i="10"/>
  <c r="X6" i="10" s="1"/>
  <c r="U9" i="10"/>
  <c r="V9" i="10"/>
  <c r="V8" i="10"/>
  <c r="W8" i="10"/>
  <c r="Y8" i="10"/>
  <c r="Z8" i="10"/>
  <c r="AA8" i="10"/>
  <c r="AB8" i="10"/>
  <c r="U6" i="10"/>
  <c r="D6" i="11" s="1"/>
  <c r="M8" i="10"/>
  <c r="X11" i="10"/>
  <c r="M12" i="10"/>
  <c r="O12" i="10" s="1"/>
  <c r="M13" i="10"/>
  <c r="O13" i="10" s="1"/>
  <c r="U7" i="10"/>
  <c r="V7" i="10"/>
  <c r="W7" i="10"/>
  <c r="Y7" i="10"/>
  <c r="Z7" i="10"/>
  <c r="AA7" i="10"/>
  <c r="AB7" i="10"/>
  <c r="U8" i="10"/>
  <c r="W9" i="10"/>
  <c r="Y9" i="10"/>
  <c r="Z9" i="10"/>
  <c r="AA9" i="10"/>
  <c r="AB9" i="10"/>
  <c r="U10" i="10"/>
  <c r="V10" i="10"/>
  <c r="W10" i="10"/>
  <c r="Y10" i="10"/>
  <c r="Z10" i="10"/>
  <c r="AA10" i="10"/>
  <c r="AB10" i="10"/>
  <c r="U11" i="10"/>
  <c r="V11" i="10"/>
  <c r="W11" i="10"/>
  <c r="Y11" i="10"/>
  <c r="Z11" i="10"/>
  <c r="AA11" i="10"/>
  <c r="AB11" i="10"/>
  <c r="U12" i="10"/>
  <c r="V12" i="10"/>
  <c r="W12" i="10"/>
  <c r="Y12" i="10"/>
  <c r="Z12" i="10"/>
  <c r="AA12" i="10"/>
  <c r="AB12" i="10"/>
  <c r="U13" i="10"/>
  <c r="V13" i="10"/>
  <c r="W13" i="10"/>
  <c r="Y13" i="10"/>
  <c r="Z13" i="10"/>
  <c r="AA13" i="10"/>
  <c r="AB13" i="10"/>
  <c r="U14" i="10"/>
  <c r="V14" i="10"/>
  <c r="W14" i="10"/>
  <c r="Y14" i="10"/>
  <c r="Z14" i="10"/>
  <c r="AA14" i="10"/>
  <c r="AB14" i="10"/>
  <c r="U15" i="10"/>
  <c r="V15" i="10"/>
  <c r="W15" i="10"/>
  <c r="Y15" i="10"/>
  <c r="Z15" i="10"/>
  <c r="AA15" i="10"/>
  <c r="AB15" i="10"/>
  <c r="V6" i="10"/>
  <c r="D7" i="11" s="1"/>
  <c r="W6" i="10"/>
  <c r="D8" i="11" s="1"/>
  <c r="Y6" i="10"/>
  <c r="D10" i="11" s="1"/>
  <c r="Z6" i="10"/>
  <c r="D11" i="11" s="1"/>
  <c r="AA6" i="10"/>
  <c r="D12" i="11" s="1"/>
  <c r="AB6" i="10"/>
  <c r="D13" i="11" s="1"/>
  <c r="B10" i="11"/>
  <c r="B9" i="11"/>
  <c r="B8" i="11"/>
  <c r="B7" i="11"/>
  <c r="B6" i="11"/>
  <c r="A1" i="12"/>
  <c r="A1" i="11"/>
  <c r="B13" i="12"/>
  <c r="C13" i="12"/>
  <c r="D13" i="12"/>
  <c r="B14" i="12"/>
  <c r="C14" i="12"/>
  <c r="D14" i="12"/>
  <c r="AL16" i="10"/>
  <c r="AM16" i="10"/>
  <c r="AN16" i="10"/>
  <c r="J16" i="10"/>
  <c r="K16" i="10"/>
  <c r="L16" i="10"/>
  <c r="N16" i="10"/>
  <c r="F16" i="10"/>
  <c r="G16" i="10"/>
  <c r="B6" i="12"/>
  <c r="C6" i="12"/>
  <c r="D6" i="12"/>
  <c r="B7" i="12"/>
  <c r="C7" i="12"/>
  <c r="D7" i="12"/>
  <c r="B8" i="12"/>
  <c r="C8" i="12"/>
  <c r="D8" i="12"/>
  <c r="B9" i="12"/>
  <c r="C9" i="12"/>
  <c r="D9" i="12"/>
  <c r="B10" i="12"/>
  <c r="C10" i="12"/>
  <c r="D10" i="12"/>
  <c r="B11" i="12"/>
  <c r="C11" i="12"/>
  <c r="D11" i="12"/>
  <c r="B12" i="12"/>
  <c r="C12" i="12"/>
  <c r="D12" i="12"/>
  <c r="D5" i="12"/>
  <c r="C5" i="12"/>
  <c r="B5" i="12"/>
  <c r="A3" i="12"/>
  <c r="A3" i="11"/>
  <c r="F4" i="11"/>
  <c r="D4" i="11"/>
  <c r="X9" i="10" l="1"/>
  <c r="O8" i="10"/>
  <c r="AC8" i="10" s="1"/>
  <c r="X8" i="10"/>
  <c r="E16" i="10"/>
  <c r="X10" i="10"/>
  <c r="X12" i="10"/>
  <c r="X14" i="10"/>
  <c r="X7" i="10"/>
  <c r="D9" i="11" s="1"/>
  <c r="M11" i="10"/>
  <c r="O11" i="10" s="1"/>
  <c r="AE14" i="10"/>
  <c r="AD14" i="10"/>
  <c r="AD15" i="10"/>
  <c r="AE15" i="10"/>
  <c r="AF15" i="10"/>
  <c r="AC15" i="10"/>
  <c r="X15" i="10"/>
  <c r="AC14" i="10"/>
  <c r="AF14" i="10"/>
  <c r="AG15" i="10" l="1"/>
  <c r="AG14" i="10"/>
  <c r="V16" i="10"/>
  <c r="W16" i="10"/>
  <c r="E13" i="12" l="1"/>
  <c r="E14" i="12"/>
  <c r="AH15" i="10"/>
  <c r="AH14" i="10"/>
  <c r="X16" i="10"/>
  <c r="H16" i="10"/>
  <c r="AJ14" i="10" l="1"/>
  <c r="AI14" i="10" s="1"/>
  <c r="AK14" i="10" s="1"/>
  <c r="AJ15" i="10"/>
  <c r="AI15" i="10" s="1"/>
  <c r="AK15" i="10" s="1"/>
  <c r="P16" i="10"/>
  <c r="Q16" i="10"/>
  <c r="R16" i="10"/>
  <c r="S16" i="10"/>
  <c r="T16" i="10"/>
  <c r="M6" i="10"/>
  <c r="O6" i="10" s="1"/>
  <c r="AD6" i="10" l="1"/>
  <c r="AE6" i="10"/>
  <c r="AF6" i="10"/>
  <c r="AC6" i="10"/>
  <c r="AE12" i="10"/>
  <c r="AF12" i="10"/>
  <c r="AD12" i="10"/>
  <c r="AC12" i="10"/>
  <c r="AF8" i="10"/>
  <c r="AD8" i="10"/>
  <c r="AE8" i="10"/>
  <c r="Z16" i="10"/>
  <c r="U16" i="10"/>
  <c r="AA16" i="10"/>
  <c r="AB16" i="10"/>
  <c r="M16" i="10"/>
  <c r="D17" i="11" l="1"/>
  <c r="AG12" i="10"/>
  <c r="D14" i="11"/>
  <c r="AE7" i="10"/>
  <c r="D16" i="11" s="1"/>
  <c r="AF7" i="10"/>
  <c r="AD7" i="10"/>
  <c r="D15" i="11" s="1"/>
  <c r="AC7" i="10"/>
  <c r="AE13" i="10"/>
  <c r="AF13" i="10"/>
  <c r="AD13" i="10"/>
  <c r="AC13" i="10"/>
  <c r="AE11" i="10"/>
  <c r="AF11" i="10"/>
  <c r="AC11" i="10"/>
  <c r="AD11" i="10"/>
  <c r="AF9" i="10"/>
  <c r="AC9" i="10"/>
  <c r="AE9" i="10"/>
  <c r="AD9" i="10"/>
  <c r="AG8" i="10"/>
  <c r="AF10" i="10"/>
  <c r="AC10" i="10"/>
  <c r="AD10" i="10"/>
  <c r="AE10" i="10"/>
  <c r="O16" i="10"/>
  <c r="AH12" i="10" l="1"/>
  <c r="AJ12" i="10" s="1"/>
  <c r="AI12" i="10" s="1"/>
  <c r="AK12" i="10" s="1"/>
  <c r="AG7" i="10"/>
  <c r="AE16" i="10"/>
  <c r="AG9" i="10"/>
  <c r="AG13" i="10"/>
  <c r="AH8" i="10"/>
  <c r="AJ8" i="10" s="1"/>
  <c r="AI8" i="10" s="1"/>
  <c r="AK8" i="10" s="1"/>
  <c r="AG10" i="10"/>
  <c r="AG11" i="10"/>
  <c r="AG6" i="10"/>
  <c r="AD16" i="10"/>
  <c r="AC16" i="10"/>
  <c r="AF16" i="10"/>
  <c r="AI10" i="10" l="1"/>
  <c r="AK10" i="10" s="1"/>
  <c r="AH13" i="10"/>
  <c r="AJ13" i="10" s="1"/>
  <c r="AI13" i="10" s="1"/>
  <c r="AK13" i="10" s="1"/>
  <c r="AH6" i="10"/>
  <c r="AH9" i="10"/>
  <c r="AJ9" i="10" s="1"/>
  <c r="AI9" i="10" s="1"/>
  <c r="AK9" i="10" s="1"/>
  <c r="AH7" i="10"/>
  <c r="AJ7" i="10" s="1"/>
  <c r="AH11" i="10"/>
  <c r="AH10" i="10"/>
  <c r="AJ10" i="10" s="1"/>
  <c r="D18" i="11"/>
  <c r="AG16" i="10"/>
  <c r="AI7" i="10" l="1"/>
  <c r="AK7" i="10" s="1"/>
  <c r="AJ11" i="10"/>
  <c r="AJ6" i="10"/>
  <c r="AH16" i="10"/>
  <c r="E10" i="12"/>
  <c r="AI6" i="10" l="1"/>
  <c r="AK6" i="10" s="1"/>
  <c r="AO6" i="10" s="1"/>
  <c r="AP6" i="10" s="1"/>
  <c r="F6" i="11"/>
  <c r="AI11" i="10"/>
  <c r="AK11" i="10" s="1"/>
  <c r="E12" i="12"/>
  <c r="E6" i="12"/>
  <c r="E11" i="12"/>
  <c r="E8" i="12"/>
  <c r="E9" i="12"/>
  <c r="AJ16" i="10"/>
  <c r="E7" i="12"/>
  <c r="F7" i="11" l="1"/>
  <c r="AP16" i="10"/>
  <c r="AK16" i="10" l="1"/>
  <c r="AO16" i="10"/>
  <c r="E5" i="12"/>
  <c r="E15" i="12" s="1"/>
  <c r="F18" i="11" l="1"/>
  <c r="C19" i="11" s="1"/>
</calcChain>
</file>

<file path=xl/sharedStrings.xml><?xml version="1.0" encoding="utf-8"?>
<sst xmlns="http://schemas.openxmlformats.org/spreadsheetml/2006/main" count="109" uniqueCount="76">
  <si>
    <t>رديف</t>
  </si>
  <si>
    <t>نام</t>
  </si>
  <si>
    <t>نام خانوادگي</t>
  </si>
  <si>
    <t>حکم</t>
  </si>
  <si>
    <t>کارکرد</t>
  </si>
  <si>
    <t>حقوق و مزایا</t>
  </si>
  <si>
    <t>کسورات</t>
  </si>
  <si>
    <t>حقوق پایه</t>
  </si>
  <si>
    <t>حق اولاد</t>
  </si>
  <si>
    <t>اضافه کار</t>
  </si>
  <si>
    <t>روز</t>
  </si>
  <si>
    <t>بیمه</t>
  </si>
  <si>
    <t>جمع</t>
  </si>
  <si>
    <t xml:space="preserve">جمع </t>
  </si>
  <si>
    <t>سرپرستی</t>
  </si>
  <si>
    <t>شماره حساب</t>
  </si>
  <si>
    <t>مالیات</t>
  </si>
  <si>
    <t xml:space="preserve">پایه سنوات </t>
  </si>
  <si>
    <t xml:space="preserve">مساعده </t>
  </si>
  <si>
    <t>نام خانوادگی 1</t>
  </si>
  <si>
    <t>نام خانوادگی 2</t>
  </si>
  <si>
    <t>نام خانوادگی 3</t>
  </si>
  <si>
    <t>نام خانوادگی 4</t>
  </si>
  <si>
    <t>نام خانوادگی 5</t>
  </si>
  <si>
    <t>نام خانوادگی 6</t>
  </si>
  <si>
    <t>نام خانوادگی 7</t>
  </si>
  <si>
    <t>نام خانوادگی 8</t>
  </si>
  <si>
    <t>مزد مبنا</t>
  </si>
  <si>
    <t>سایر مزایا</t>
  </si>
  <si>
    <t>ماموریت</t>
  </si>
  <si>
    <t>شب کاری</t>
  </si>
  <si>
    <t>جمعه کاری</t>
  </si>
  <si>
    <t xml:space="preserve">لیست حقوق و مزایا  </t>
  </si>
  <si>
    <t>حقوق مشمول بیمه</t>
  </si>
  <si>
    <t>وام</t>
  </si>
  <si>
    <t>سایر کسورات</t>
  </si>
  <si>
    <t>خالص
قابل پرداخت</t>
  </si>
  <si>
    <t>تعداد فرزند</t>
  </si>
  <si>
    <t>بن</t>
  </si>
  <si>
    <t>مسکن</t>
  </si>
  <si>
    <t>فیش حقوق</t>
  </si>
  <si>
    <t xml:space="preserve">حقوق و مزایا </t>
  </si>
  <si>
    <t xml:space="preserve">کسورات </t>
  </si>
  <si>
    <t xml:space="preserve">روزکارکرد </t>
  </si>
  <si>
    <t xml:space="preserve">حقوق پایه </t>
  </si>
  <si>
    <t>حق بیمه</t>
  </si>
  <si>
    <t xml:space="preserve">حق بن </t>
  </si>
  <si>
    <t>حق مسکن</t>
  </si>
  <si>
    <t>خالص دریافتی:</t>
  </si>
  <si>
    <t>شماره پرسنلی:</t>
  </si>
  <si>
    <t xml:space="preserve">نام :  </t>
  </si>
  <si>
    <t xml:space="preserve">نام خانوادگی : </t>
  </si>
  <si>
    <t>پایه سنوات</t>
  </si>
  <si>
    <t xml:space="preserve">شب کاری </t>
  </si>
  <si>
    <t>مساعده</t>
  </si>
  <si>
    <t>لیست پرداخت حقوق</t>
  </si>
  <si>
    <t>ردیف</t>
  </si>
  <si>
    <t xml:space="preserve">نام </t>
  </si>
  <si>
    <t>نام خانوادگی</t>
  </si>
  <si>
    <t>مبلغ</t>
  </si>
  <si>
    <t>نام 1</t>
  </si>
  <si>
    <t>نام 2</t>
  </si>
  <si>
    <t>نام 3</t>
  </si>
  <si>
    <t>نام 4</t>
  </si>
  <si>
    <t>نام 5</t>
  </si>
  <si>
    <t>نام 6</t>
  </si>
  <si>
    <t>نام 7</t>
  </si>
  <si>
    <t>نام 8</t>
  </si>
  <si>
    <t>نام 9</t>
  </si>
  <si>
    <t>نام 10</t>
  </si>
  <si>
    <t>نام خانوادگی 9</t>
  </si>
  <si>
    <t>نام خانوادگی 10</t>
  </si>
  <si>
    <t>کافه حسابدار</t>
  </si>
  <si>
    <t>حق تاهل</t>
  </si>
  <si>
    <t>حقوق مشمول مالیات</t>
  </si>
  <si>
    <t>فروردین 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</si>
</sst>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_-* #,##0_-;_-* #,##0\-;_-* &quot;-&quot;??_-;_-@_-"/>
    <numFmt numFmtId="166" formatCode="_-* #,##0.000_-;_-* #,##0.000\-;_-* &quot;-&quot;??_-;_-@_-"/>
  </numFmts>
  <fonts count="19">
    <font>
      <sz val="14"/>
      <color theme="1"/>
      <name val="0 Compset"/>
      <family val="2"/>
      <charset val="178"/>
    </font>
    <font>
      <sz val="14"/>
      <color theme="1"/>
      <name val="0 Compset"/>
      <family val="2"/>
      <charset val="178"/>
    </font>
    <font>
      <sz val="12"/>
      <name val="B Compset"/>
      <charset val="178"/>
    </font>
    <font>
      <b/>
      <i/>
      <sz val="12"/>
      <name val="B Titr"/>
      <charset val="178"/>
    </font>
    <font>
      <sz val="12"/>
      <name val="B Zar"/>
      <charset val="178"/>
    </font>
    <font>
      <b/>
      <i/>
      <sz val="12"/>
      <name val="B Compset"/>
      <charset val="178"/>
    </font>
    <font>
      <b/>
      <sz val="11"/>
      <color rgb="FF364F77"/>
      <name val="IRANSans"/>
    </font>
    <font>
      <b/>
      <i/>
      <sz val="14"/>
      <name val="B Titr"/>
      <charset val="178"/>
    </font>
    <font>
      <b/>
      <sz val="14"/>
      <name val="B Zar"/>
      <charset val="178"/>
    </font>
    <font>
      <sz val="14"/>
      <name val="B Zar"/>
      <charset val="178"/>
    </font>
    <font>
      <sz val="8"/>
      <name val="0 Compset"/>
      <family val="2"/>
      <charset val="178"/>
    </font>
    <font>
      <b/>
      <i/>
      <sz val="18"/>
      <color theme="1"/>
      <name val="B Zar"/>
      <charset val="178"/>
    </font>
    <font>
      <sz val="18"/>
      <color theme="1"/>
      <name val="B Zar"/>
      <charset val="178"/>
    </font>
    <font>
      <b/>
      <i/>
      <sz val="14"/>
      <color theme="1"/>
      <name val="B Zar"/>
      <charset val="178"/>
    </font>
    <font>
      <sz val="14"/>
      <color theme="1"/>
      <name val="B Zar"/>
      <charset val="178"/>
    </font>
    <font>
      <i/>
      <sz val="14"/>
      <color theme="1"/>
      <name val="B Zar"/>
      <charset val="178"/>
    </font>
    <font>
      <b/>
      <i/>
      <sz val="16"/>
      <color theme="1"/>
      <name val="B Zar"/>
      <charset val="178"/>
    </font>
    <font>
      <b/>
      <sz val="16"/>
      <color theme="1"/>
      <name val="B Zar"/>
      <charset val="178"/>
    </font>
    <font>
      <sz val="14"/>
      <color theme="1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165" fontId="2" fillId="0" borderId="0" xfId="1" applyNumberFormat="1" applyFont="1" applyFill="1" applyAlignment="1">
      <alignment horizontal="center" vertical="center"/>
    </xf>
    <xf numFmtId="165" fontId="5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/>
    </xf>
    <xf numFmtId="165" fontId="4" fillId="0" borderId="8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>
      <alignment horizontal="center" vertical="center"/>
    </xf>
    <xf numFmtId="0" fontId="6" fillId="0" borderId="0" xfId="0" applyFont="1"/>
    <xf numFmtId="165" fontId="3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6" xfId="1" applyNumberFormat="1" applyFont="1" applyFill="1" applyBorder="1" applyAlignment="1">
      <alignment horizontal="center" vertical="center"/>
    </xf>
    <xf numFmtId="165" fontId="9" fillId="0" borderId="0" xfId="1" applyNumberFormat="1" applyFont="1" applyFill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165" fontId="9" fillId="0" borderId="5" xfId="1" applyNumberFormat="1" applyFont="1" applyFill="1" applyBorder="1" applyAlignment="1">
      <alignment horizontal="center" vertical="center"/>
    </xf>
    <xf numFmtId="165" fontId="9" fillId="0" borderId="6" xfId="1" applyNumberFormat="1" applyFont="1" applyFill="1" applyBorder="1" applyAlignment="1">
      <alignment horizontal="center" vertical="center"/>
    </xf>
    <xf numFmtId="165" fontId="9" fillId="0" borderId="17" xfId="1" applyNumberFormat="1" applyFont="1" applyFill="1" applyBorder="1" applyAlignment="1">
      <alignment horizontal="center" vertical="center"/>
    </xf>
    <xf numFmtId="165" fontId="4" fillId="0" borderId="17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/>
    </xf>
    <xf numFmtId="165" fontId="4" fillId="0" borderId="9" xfId="1" applyNumberFormat="1" applyFont="1" applyFill="1" applyBorder="1" applyAlignment="1">
      <alignment horizontal="center" vertical="center"/>
    </xf>
    <xf numFmtId="165" fontId="4" fillId="0" borderId="12" xfId="1" applyNumberFormat="1" applyFont="1" applyFill="1" applyBorder="1" applyAlignment="1">
      <alignment horizontal="center" vertical="center"/>
    </xf>
    <xf numFmtId="165" fontId="4" fillId="0" borderId="19" xfId="1" applyNumberFormat="1" applyFont="1" applyFill="1" applyBorder="1" applyAlignment="1">
      <alignment horizontal="center" vertical="center"/>
    </xf>
    <xf numFmtId="165" fontId="4" fillId="0" borderId="20" xfId="1" applyNumberFormat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2" borderId="17" xfId="1" applyNumberFormat="1" applyFont="1" applyFill="1" applyBorder="1" applyAlignment="1">
      <alignment horizontal="center" vertical="center"/>
    </xf>
    <xf numFmtId="165" fontId="9" fillId="0" borderId="15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165" fontId="4" fillId="2" borderId="23" xfId="1" applyNumberFormat="1" applyFont="1" applyFill="1" applyBorder="1" applyAlignment="1">
      <alignment horizontal="center" vertical="center"/>
    </xf>
    <xf numFmtId="165" fontId="4" fillId="2" borderId="24" xfId="1" applyNumberFormat="1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165" fontId="15" fillId="0" borderId="1" xfId="1" applyNumberFormat="1" applyFont="1" applyBorder="1"/>
    <xf numFmtId="165" fontId="15" fillId="0" borderId="6" xfId="1" applyNumberFormat="1" applyFont="1" applyBorder="1"/>
    <xf numFmtId="165" fontId="14" fillId="0" borderId="0" xfId="0" applyNumberFormat="1" applyFont="1"/>
    <xf numFmtId="165" fontId="14" fillId="0" borderId="0" xfId="1" applyNumberFormat="1" applyFont="1"/>
    <xf numFmtId="165" fontId="16" fillId="0" borderId="1" xfId="1" applyNumberFormat="1" applyFont="1" applyBorder="1" applyAlignment="1">
      <alignment vertical="center"/>
    </xf>
    <xf numFmtId="165" fontId="16" fillId="0" borderId="1" xfId="0" applyNumberFormat="1" applyFont="1" applyBorder="1" applyAlignment="1">
      <alignment vertical="center"/>
    </xf>
    <xf numFmtId="165" fontId="16" fillId="0" borderId="6" xfId="0" applyNumberFormat="1" applyFont="1" applyBorder="1" applyAlignment="1">
      <alignment vertical="center"/>
    </xf>
    <xf numFmtId="0" fontId="17" fillId="0" borderId="0" xfId="0" applyFont="1"/>
    <xf numFmtId="165" fontId="17" fillId="0" borderId="0" xfId="0" applyNumberFormat="1" applyFont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1" xfId="0" applyFont="1" applyBorder="1"/>
    <xf numFmtId="49" fontId="14" fillId="0" borderId="1" xfId="0" applyNumberFormat="1" applyFont="1" applyBorder="1"/>
    <xf numFmtId="165" fontId="14" fillId="0" borderId="6" xfId="1" applyNumberFormat="1" applyFont="1" applyBorder="1"/>
    <xf numFmtId="165" fontId="14" fillId="0" borderId="9" xfId="1" applyNumberFormat="1" applyFont="1" applyBorder="1"/>
    <xf numFmtId="166" fontId="2" fillId="0" borderId="0" xfId="1" applyNumberFormat="1" applyFont="1" applyFill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2" xfId="1" applyNumberFormat="1" applyFont="1" applyFill="1" applyBorder="1" applyAlignment="1">
      <alignment horizontal="center" vertical="center"/>
    </xf>
    <xf numFmtId="0" fontId="4" fillId="2" borderId="23" xfId="1" applyNumberFormat="1" applyFont="1" applyFill="1" applyBorder="1" applyAlignment="1">
      <alignment horizontal="center" vertical="center"/>
    </xf>
    <xf numFmtId="0" fontId="14" fillId="0" borderId="6" xfId="0" applyFont="1" applyBorder="1"/>
    <xf numFmtId="165" fontId="8" fillId="0" borderId="10" xfId="1" applyNumberFormat="1" applyFont="1" applyFill="1" applyBorder="1" applyAlignment="1">
      <alignment horizontal="center" vertical="center"/>
    </xf>
    <xf numFmtId="165" fontId="8" fillId="0" borderId="11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7" fillId="0" borderId="13" xfId="1" applyNumberFormat="1" applyFont="1" applyFill="1" applyBorder="1" applyAlignment="1">
      <alignment horizontal="center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0" borderId="5" xfId="1" applyNumberFormat="1" applyFont="1" applyFill="1" applyBorder="1" applyAlignment="1">
      <alignment horizontal="center" vertical="center"/>
    </xf>
    <xf numFmtId="165" fontId="9" fillId="0" borderId="3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49" fontId="9" fillId="0" borderId="14" xfId="1" applyNumberFormat="1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center" vertical="center"/>
    </xf>
    <xf numFmtId="165" fontId="9" fillId="0" borderId="16" xfId="1" applyNumberFormat="1" applyFont="1" applyFill="1" applyBorder="1" applyAlignment="1">
      <alignment horizontal="center" vertical="center"/>
    </xf>
    <xf numFmtId="165" fontId="9" fillId="0" borderId="14" xfId="1" applyNumberFormat="1" applyFont="1" applyFill="1" applyBorder="1" applyAlignment="1">
      <alignment horizontal="center" vertical="center"/>
    </xf>
    <xf numFmtId="165" fontId="9" fillId="0" borderId="4" xfId="1" applyNumberFormat="1" applyFont="1" applyFill="1" applyBorder="1" applyAlignment="1">
      <alignment horizontal="center" vertical="center"/>
    </xf>
    <xf numFmtId="165" fontId="9" fillId="0" borderId="18" xfId="1" applyNumberFormat="1" applyFont="1" applyFill="1" applyBorder="1" applyAlignment="1">
      <alignment horizontal="center" vertical="center" wrapText="1"/>
    </xf>
    <xf numFmtId="165" fontId="9" fillId="0" borderId="19" xfId="1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65" fontId="13" fillId="0" borderId="8" xfId="1" applyNumberFormat="1" applyFont="1" applyBorder="1" applyAlignment="1">
      <alignment horizontal="center" vertical="center"/>
    </xf>
    <xf numFmtId="165" fontId="13" fillId="0" borderId="9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U20"/>
  <sheetViews>
    <sheetView rightToLeft="1" tabSelected="1" zoomScaleNormal="100" workbookViewId="0">
      <pane xSplit="3" ySplit="5" topLeftCell="AB6" activePane="bottomRight" state="frozen"/>
      <selection pane="topRight" activeCell="D1" sqref="D1"/>
      <selection pane="bottomLeft" activeCell="A6" sqref="A6"/>
      <selection pane="bottomRight" activeCell="AP6" sqref="AP6"/>
    </sheetView>
  </sheetViews>
  <sheetFormatPr defaultColWidth="9.69140625" defaultRowHeight="27.75" customHeight="1"/>
  <cols>
    <col min="1" max="1" width="5.23046875" style="1" bestFit="1" customWidth="1"/>
    <col min="2" max="2" width="4.53515625" style="1" bestFit="1" customWidth="1"/>
    <col min="3" max="3" width="9.15234375" style="1" bestFit="1" customWidth="1"/>
    <col min="4" max="4" width="7.69140625" style="1" customWidth="1"/>
    <col min="5" max="5" width="9.3828125" style="8" customWidth="1"/>
    <col min="6" max="6" width="8.3828125" style="8" customWidth="1"/>
    <col min="7" max="7" width="8.3828125" style="8" bestFit="1" customWidth="1"/>
    <col min="8" max="8" width="8.3828125" style="1" bestFit="1" customWidth="1"/>
    <col min="9" max="9" width="7.69140625" style="1" customWidth="1"/>
    <col min="10" max="10" width="8.15234375" style="1" customWidth="1"/>
    <col min="11" max="11" width="7.07421875" style="1" bestFit="1" customWidth="1"/>
    <col min="12" max="12" width="6.921875" style="1" customWidth="1"/>
    <col min="13" max="13" width="9.3828125" style="1" customWidth="1"/>
    <col min="14" max="14" width="7.84375" style="1" customWidth="1"/>
    <col min="15" max="15" width="9.3828125" style="1" customWidth="1"/>
    <col min="16" max="16" width="3.84375" style="1" bestFit="1" customWidth="1"/>
    <col min="17" max="17" width="5.69140625" style="1" bestFit="1" customWidth="1"/>
    <col min="18" max="18" width="5.07421875" style="1" bestFit="1" customWidth="1"/>
    <col min="19" max="19" width="6.15234375" style="1" bestFit="1" customWidth="1"/>
    <col min="20" max="20" width="6.84375" style="1" bestFit="1" customWidth="1"/>
    <col min="21" max="21" width="9.3828125" style="9" bestFit="1" customWidth="1"/>
    <col min="22" max="23" width="7.69140625" style="9" bestFit="1" customWidth="1"/>
    <col min="24" max="24" width="7.69140625" style="1" bestFit="1" customWidth="1"/>
    <col min="25" max="25" width="7.69140625" style="1" customWidth="1"/>
    <col min="26" max="26" width="8.15234375" style="1" bestFit="1" customWidth="1"/>
    <col min="27" max="30" width="7.69140625" style="1" bestFit="1" customWidth="1"/>
    <col min="31" max="31" width="7.61328125" style="1" bestFit="1" customWidth="1"/>
    <col min="32" max="32" width="8.23046875" style="1" bestFit="1" customWidth="1"/>
    <col min="33" max="33" width="8.3828125" style="1" bestFit="1" customWidth="1"/>
    <col min="34" max="35" width="11.53515625" style="1" hidden="1" customWidth="1"/>
    <col min="36" max="36" width="7.69140625" style="1" bestFit="1" customWidth="1"/>
    <col min="37" max="37" width="8.3828125" style="1" bestFit="1" customWidth="1"/>
    <col min="38" max="38" width="6.15234375" style="1" bestFit="1" customWidth="1"/>
    <col min="39" max="39" width="3.84375" style="1" bestFit="1" customWidth="1"/>
    <col min="40" max="40" width="9.3828125" style="1" bestFit="1" customWidth="1"/>
    <col min="41" max="42" width="8.3828125" style="1" bestFit="1" customWidth="1"/>
    <col min="43" max="43" width="10.61328125" style="1" bestFit="1" customWidth="1"/>
    <col min="44" max="44" width="11.4609375" style="1" bestFit="1" customWidth="1"/>
    <col min="45" max="16384" width="9.69140625" style="1"/>
  </cols>
  <sheetData>
    <row r="1" spans="1:47" s="3" customFormat="1" ht="27.6">
      <c r="A1" s="70" t="s">
        <v>72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11"/>
      <c r="AR1" s="11"/>
      <c r="AS1" s="2"/>
      <c r="AT1" s="2"/>
      <c r="AU1" s="2"/>
    </row>
    <row r="2" spans="1:47" s="3" customFormat="1" ht="27.6">
      <c r="A2" s="70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11"/>
      <c r="AR2" s="11"/>
      <c r="AS2" s="2"/>
      <c r="AT2" s="2"/>
      <c r="AU2" s="2"/>
    </row>
    <row r="3" spans="1:47" ht="28.2" thickBot="1">
      <c r="A3" s="71" t="s">
        <v>75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11"/>
      <c r="AR3" s="11"/>
      <c r="AS3" s="2"/>
      <c r="AT3" s="2"/>
      <c r="AU3" s="2"/>
    </row>
    <row r="4" spans="1:47" s="14" customFormat="1" ht="22.95" customHeight="1">
      <c r="A4" s="72" t="s">
        <v>0</v>
      </c>
      <c r="B4" s="74" t="s">
        <v>1</v>
      </c>
      <c r="C4" s="74" t="s">
        <v>2</v>
      </c>
      <c r="D4" s="76" t="s">
        <v>15</v>
      </c>
      <c r="E4" s="72" t="s">
        <v>3</v>
      </c>
      <c r="F4" s="78"/>
      <c r="G4" s="74"/>
      <c r="H4" s="74"/>
      <c r="I4" s="74"/>
      <c r="J4" s="74"/>
      <c r="K4" s="74"/>
      <c r="L4" s="74"/>
      <c r="M4" s="74"/>
      <c r="N4" s="79"/>
      <c r="O4" s="80"/>
      <c r="P4" s="72" t="s">
        <v>4</v>
      </c>
      <c r="Q4" s="74"/>
      <c r="R4" s="74"/>
      <c r="S4" s="74"/>
      <c r="T4" s="80"/>
      <c r="U4" s="72" t="s">
        <v>5</v>
      </c>
      <c r="V4" s="78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80"/>
      <c r="AH4" s="72" t="s">
        <v>6</v>
      </c>
      <c r="AI4" s="78"/>
      <c r="AJ4" s="78"/>
      <c r="AK4" s="78"/>
      <c r="AL4" s="78"/>
      <c r="AM4" s="78"/>
      <c r="AN4" s="74"/>
      <c r="AO4" s="80"/>
      <c r="AP4" s="81" t="s">
        <v>36</v>
      </c>
    </row>
    <row r="5" spans="1:47" s="14" customFormat="1" ht="24">
      <c r="A5" s="73"/>
      <c r="B5" s="75"/>
      <c r="C5" s="75"/>
      <c r="D5" s="77"/>
      <c r="E5" s="17" t="s">
        <v>7</v>
      </c>
      <c r="F5" s="19" t="s">
        <v>38</v>
      </c>
      <c r="G5" s="15" t="s">
        <v>39</v>
      </c>
      <c r="H5" s="15" t="s">
        <v>8</v>
      </c>
      <c r="I5" s="15" t="s">
        <v>73</v>
      </c>
      <c r="J5" s="15" t="s">
        <v>17</v>
      </c>
      <c r="K5" s="15" t="s">
        <v>14</v>
      </c>
      <c r="L5" s="15" t="s">
        <v>28</v>
      </c>
      <c r="M5" s="15" t="s">
        <v>12</v>
      </c>
      <c r="N5" s="32" t="s">
        <v>37</v>
      </c>
      <c r="O5" s="18" t="s">
        <v>27</v>
      </c>
      <c r="P5" s="21" t="s">
        <v>10</v>
      </c>
      <c r="Q5" s="16" t="s">
        <v>9</v>
      </c>
      <c r="R5" s="16" t="s">
        <v>29</v>
      </c>
      <c r="S5" s="16" t="s">
        <v>30</v>
      </c>
      <c r="T5" s="22" t="s">
        <v>31</v>
      </c>
      <c r="U5" s="17" t="s">
        <v>7</v>
      </c>
      <c r="V5" s="19" t="s">
        <v>38</v>
      </c>
      <c r="W5" s="15" t="s">
        <v>39</v>
      </c>
      <c r="X5" s="15" t="s">
        <v>8</v>
      </c>
      <c r="Y5" s="15" t="s">
        <v>73</v>
      </c>
      <c r="Z5" s="15" t="s">
        <v>17</v>
      </c>
      <c r="AA5" s="15" t="s">
        <v>14</v>
      </c>
      <c r="AB5" s="15" t="s">
        <v>28</v>
      </c>
      <c r="AC5" s="15" t="s">
        <v>9</v>
      </c>
      <c r="AD5" s="15" t="s">
        <v>29</v>
      </c>
      <c r="AE5" s="15" t="s">
        <v>30</v>
      </c>
      <c r="AF5" s="15" t="s">
        <v>31</v>
      </c>
      <c r="AG5" s="18" t="s">
        <v>12</v>
      </c>
      <c r="AH5" s="17" t="s">
        <v>33</v>
      </c>
      <c r="AI5" s="19" t="s">
        <v>74</v>
      </c>
      <c r="AJ5" s="19" t="s">
        <v>11</v>
      </c>
      <c r="AK5" s="19" t="s">
        <v>16</v>
      </c>
      <c r="AL5" s="15" t="s">
        <v>18</v>
      </c>
      <c r="AM5" s="15" t="s">
        <v>34</v>
      </c>
      <c r="AN5" s="15" t="s">
        <v>35</v>
      </c>
      <c r="AO5" s="18" t="s">
        <v>12</v>
      </c>
      <c r="AP5" s="82"/>
    </row>
    <row r="6" spans="1:47" s="12" customFormat="1" ht="24.75" customHeight="1">
      <c r="A6" s="5">
        <v>1</v>
      </c>
      <c r="B6" s="27" t="s">
        <v>60</v>
      </c>
      <c r="C6" s="27" t="s">
        <v>19</v>
      </c>
      <c r="D6" s="28"/>
      <c r="E6" s="29">
        <v>166255500</v>
      </c>
      <c r="F6" s="31">
        <v>22000000</v>
      </c>
      <c r="G6" s="27">
        <v>30000000</v>
      </c>
      <c r="H6" s="33">
        <f>16625550*N6</f>
        <v>0</v>
      </c>
      <c r="I6" s="27"/>
      <c r="J6" s="27"/>
      <c r="K6" s="27"/>
      <c r="L6" s="27"/>
      <c r="M6" s="4">
        <f>SUM(E6:L6)</f>
        <v>218255500</v>
      </c>
      <c r="N6" s="63"/>
      <c r="O6" s="13">
        <f>M6-G6-H6-F6-I6</f>
        <v>166255500</v>
      </c>
      <c r="P6" s="64"/>
      <c r="Q6" s="63"/>
      <c r="R6" s="63"/>
      <c r="S6" s="63"/>
      <c r="T6" s="30"/>
      <c r="U6" s="5">
        <f t="shared" ref="U6" si="0">E6*P6/30</f>
        <v>0</v>
      </c>
      <c r="V6" s="4">
        <f t="shared" ref="V6" si="1">IF(P6&gt;30,F6,(F6*P6)/30)</f>
        <v>0</v>
      </c>
      <c r="W6" s="4">
        <f t="shared" ref="W6" si="2">IF(P6&gt;30,G6,(G6*P6)/30)</f>
        <v>0</v>
      </c>
      <c r="X6" s="4">
        <f t="shared" ref="X6" si="3">IF(P6&gt;30,H6,(H6*P6)/30)</f>
        <v>0</v>
      </c>
      <c r="Y6" s="4">
        <f t="shared" ref="Y6" si="4">IF(P6&gt;30,I6,(I6*P6)/30)</f>
        <v>0</v>
      </c>
      <c r="Z6" s="4">
        <f t="shared" ref="Z6" si="5">J6*P6/30</f>
        <v>0</v>
      </c>
      <c r="AA6" s="4">
        <f t="shared" ref="AA6" si="6">K6*P6/30</f>
        <v>0</v>
      </c>
      <c r="AB6" s="4">
        <f t="shared" ref="AB6" si="7">L6*P6/30</f>
        <v>0</v>
      </c>
      <c r="AC6" s="4">
        <f t="shared" ref="AC6" si="8">O6/220*1.4*Q6</f>
        <v>0</v>
      </c>
      <c r="AD6" s="4">
        <f t="shared" ref="AD6" si="9">O6*R6/30</f>
        <v>0</v>
      </c>
      <c r="AE6" s="4">
        <f t="shared" ref="AE6" si="10">O6/220*0.35*S6</f>
        <v>0</v>
      </c>
      <c r="AF6" s="4">
        <f t="shared" ref="AF6" si="11">O6/220*0.4*T6</f>
        <v>0</v>
      </c>
      <c r="AG6" s="13">
        <f>SUM(U6:AF6)</f>
        <v>0</v>
      </c>
      <c r="AH6" s="5">
        <f t="shared" ref="AH6:AH15" si="12">AG6-AD6-X6</f>
        <v>0</v>
      </c>
      <c r="AI6" s="20">
        <f>AG6-AD6-AJ6</f>
        <v>0</v>
      </c>
      <c r="AJ6" s="20">
        <f t="shared" ref="AJ6:AJ15" si="13">AH6*0.07</f>
        <v>0</v>
      </c>
      <c r="AK6" s="20">
        <f t="shared" ref="AK6:AK15" si="14">IF(AI6&lt;400000000,0,IF(AI6&lt;800000000,(AI6-400000000)*0.1,IF(AI6&lt;1000000000,(AI6-800000000)*0.15+40000000,IF(AI6&lt;1200000000,(AI6-1000000000)*0.2+70000000,IF(AI6&lt;1400000000,(AI6-1200000000)*0.25+110000000,(AI6-1400000000)*0.3+160000000)))))</f>
        <v>0</v>
      </c>
      <c r="AL6" s="31"/>
      <c r="AM6" s="31"/>
      <c r="AN6" s="27"/>
      <c r="AO6" s="13">
        <f>SUM(AJ6:AN6)</f>
        <v>0</v>
      </c>
      <c r="AP6" s="25">
        <f>AG6-AO6</f>
        <v>0</v>
      </c>
    </row>
    <row r="7" spans="1:47" s="12" customFormat="1" ht="24.75" customHeight="1">
      <c r="A7" s="5">
        <v>2</v>
      </c>
      <c r="B7" s="27" t="s">
        <v>61</v>
      </c>
      <c r="C7" s="27" t="s">
        <v>20</v>
      </c>
      <c r="D7" s="28"/>
      <c r="E7" s="29">
        <v>166255500</v>
      </c>
      <c r="F7" s="31">
        <v>22000000</v>
      </c>
      <c r="G7" s="27">
        <v>30000000</v>
      </c>
      <c r="H7" s="33">
        <f t="shared" ref="H7:H15" si="15">16625550*N7</f>
        <v>0</v>
      </c>
      <c r="I7" s="27"/>
      <c r="J7" s="27"/>
      <c r="K7" s="27"/>
      <c r="L7" s="27"/>
      <c r="M7" s="4">
        <f t="shared" ref="M7:M15" si="16">SUM(E7:L7)</f>
        <v>218255500</v>
      </c>
      <c r="N7" s="63"/>
      <c r="O7" s="13">
        <f t="shared" ref="O7:O15" si="17">M7-G7-H7-F7-I7</f>
        <v>166255500</v>
      </c>
      <c r="P7" s="64"/>
      <c r="Q7" s="63"/>
      <c r="R7" s="63"/>
      <c r="S7" s="63"/>
      <c r="T7" s="30"/>
      <c r="U7" s="5">
        <f t="shared" ref="U7:U15" si="18">E7*P7/30</f>
        <v>0</v>
      </c>
      <c r="V7" s="4">
        <f t="shared" ref="V7:V15" si="19">IF(P7&gt;30,F7,(F7*P7)/30)</f>
        <v>0</v>
      </c>
      <c r="W7" s="4">
        <f t="shared" ref="W7:W15" si="20">IF(P7&gt;30,G7,(G7*P7)/30)</f>
        <v>0</v>
      </c>
      <c r="X7" s="4">
        <f t="shared" ref="X7:X15" si="21">IF(P7&gt;30,H7,(H7*P7)/30)</f>
        <v>0</v>
      </c>
      <c r="Y7" s="4">
        <f t="shared" ref="Y7:Y15" si="22">IF(P7&gt;30,I7,(I7*P7)/30)</f>
        <v>0</v>
      </c>
      <c r="Z7" s="4">
        <f t="shared" ref="Z7:Z15" si="23">J7*P7/30</f>
        <v>0</v>
      </c>
      <c r="AA7" s="4">
        <f t="shared" ref="AA7:AA15" si="24">K7*P7/30</f>
        <v>0</v>
      </c>
      <c r="AB7" s="4">
        <f t="shared" ref="AB7:AB15" si="25">L7*P7/30</f>
        <v>0</v>
      </c>
      <c r="AC7" s="4">
        <f t="shared" ref="AC7:AC15" si="26">O7/220*1.4*Q7</f>
        <v>0</v>
      </c>
      <c r="AD7" s="4">
        <f t="shared" ref="AD7:AD15" si="27">O7*R7/30</f>
        <v>0</v>
      </c>
      <c r="AE7" s="4">
        <f t="shared" ref="AE7:AE15" si="28">O7/220*0.35*S7</f>
        <v>0</v>
      </c>
      <c r="AF7" s="4">
        <f t="shared" ref="AF7:AF15" si="29">O7/220*0.4*T7</f>
        <v>0</v>
      </c>
      <c r="AG7" s="13">
        <f t="shared" ref="AG7:AG15" si="30">SUM(U7:AF7)</f>
        <v>0</v>
      </c>
      <c r="AH7" s="5">
        <f t="shared" si="12"/>
        <v>0</v>
      </c>
      <c r="AI7" s="20">
        <f t="shared" ref="AI7:AI15" si="31">AG7-AD7-AJ7</f>
        <v>0</v>
      </c>
      <c r="AJ7" s="20">
        <f t="shared" si="13"/>
        <v>0</v>
      </c>
      <c r="AK7" s="20">
        <f t="shared" ref="AK7" si="32">IF(AI7&lt;400000000,0,IF(AI7&lt;800000000,(AI7-400000000)*0.1,IF(AI7&lt;1000000000,(AI7-800000000)*0.15+40000000,IF(AI7&lt;1200000000,(AI7-1000000000)*0.2+70000000,IF(AI7&lt;1400000000,(AI7-1200000000)*0.25+110000000,(AI7-1400000000)*0.3+160000000)))))</f>
        <v>0</v>
      </c>
      <c r="AL7" s="31"/>
      <c r="AM7" s="31"/>
      <c r="AN7" s="27"/>
      <c r="AO7" s="13">
        <f t="shared" ref="AO7:AO15" si="33">SUM(AJ7:AN7)</f>
        <v>0</v>
      </c>
      <c r="AP7" s="25">
        <f t="shared" ref="AP7:AP15" si="34">AG7-AO7</f>
        <v>0</v>
      </c>
    </row>
    <row r="8" spans="1:47" s="12" customFormat="1" ht="24.75" customHeight="1">
      <c r="A8" s="5">
        <v>3</v>
      </c>
      <c r="B8" s="27" t="s">
        <v>62</v>
      </c>
      <c r="C8" s="27" t="s">
        <v>21</v>
      </c>
      <c r="D8" s="28"/>
      <c r="E8" s="29">
        <v>166255500</v>
      </c>
      <c r="F8" s="31">
        <v>22000000</v>
      </c>
      <c r="G8" s="27">
        <v>30000000</v>
      </c>
      <c r="H8" s="33">
        <f t="shared" si="15"/>
        <v>0</v>
      </c>
      <c r="I8" s="27"/>
      <c r="J8" s="27"/>
      <c r="K8" s="27">
        <v>0</v>
      </c>
      <c r="L8" s="27">
        <v>0</v>
      </c>
      <c r="M8" s="4">
        <f t="shared" si="16"/>
        <v>218255500</v>
      </c>
      <c r="N8" s="63"/>
      <c r="O8" s="13">
        <f t="shared" si="17"/>
        <v>166255500</v>
      </c>
      <c r="P8" s="64"/>
      <c r="Q8" s="63"/>
      <c r="R8" s="63"/>
      <c r="S8" s="63"/>
      <c r="T8" s="30"/>
      <c r="U8" s="5">
        <f t="shared" si="18"/>
        <v>0</v>
      </c>
      <c r="V8" s="4">
        <f t="shared" ref="V8" si="35">IF(P8&gt;30,F8,(F8*P8)/30)</f>
        <v>0</v>
      </c>
      <c r="W8" s="4">
        <f t="shared" ref="W8" si="36">IF(P8&gt;30,G8,(G8*P8)/30)</f>
        <v>0</v>
      </c>
      <c r="X8" s="4">
        <f t="shared" ref="X8" si="37">IF(P8&gt;30,H8,(H8*P8)/30)</f>
        <v>0</v>
      </c>
      <c r="Y8" s="4">
        <f t="shared" ref="Y8" si="38">IF(P8&gt;30,I8,(I8*P8)/30)</f>
        <v>0</v>
      </c>
      <c r="Z8" s="4">
        <f t="shared" ref="Z8" si="39">J8*P8/30</f>
        <v>0</v>
      </c>
      <c r="AA8" s="4">
        <f t="shared" ref="AA8" si="40">K8*P8/30</f>
        <v>0</v>
      </c>
      <c r="AB8" s="4">
        <f t="shared" ref="AB8" si="41">L8*P8/30</f>
        <v>0</v>
      </c>
      <c r="AC8" s="4">
        <f t="shared" ref="AC8" si="42">O8/220*1.4*Q8</f>
        <v>0</v>
      </c>
      <c r="AD8" s="4">
        <f t="shared" si="27"/>
        <v>0</v>
      </c>
      <c r="AE8" s="4">
        <f t="shared" si="28"/>
        <v>0</v>
      </c>
      <c r="AF8" s="4">
        <f t="shared" si="29"/>
        <v>0</v>
      </c>
      <c r="AG8" s="13">
        <f t="shared" si="30"/>
        <v>0</v>
      </c>
      <c r="AH8" s="5">
        <f t="shared" si="12"/>
        <v>0</v>
      </c>
      <c r="AI8" s="20">
        <f t="shared" si="31"/>
        <v>0</v>
      </c>
      <c r="AJ8" s="20">
        <f t="shared" si="13"/>
        <v>0</v>
      </c>
      <c r="AK8" s="20">
        <f t="shared" si="14"/>
        <v>0</v>
      </c>
      <c r="AL8" s="31"/>
      <c r="AM8" s="31"/>
      <c r="AN8" s="27"/>
      <c r="AO8" s="13">
        <f t="shared" si="33"/>
        <v>0</v>
      </c>
      <c r="AP8" s="25">
        <f t="shared" si="34"/>
        <v>0</v>
      </c>
    </row>
    <row r="9" spans="1:47" s="12" customFormat="1" ht="24.75" customHeight="1">
      <c r="A9" s="5">
        <v>4</v>
      </c>
      <c r="B9" s="27" t="s">
        <v>63</v>
      </c>
      <c r="C9" s="27" t="s">
        <v>22</v>
      </c>
      <c r="D9" s="28"/>
      <c r="E9" s="29">
        <v>166255500</v>
      </c>
      <c r="F9" s="31">
        <v>22000000</v>
      </c>
      <c r="G9" s="27">
        <v>30000000</v>
      </c>
      <c r="H9" s="33">
        <f t="shared" si="15"/>
        <v>0</v>
      </c>
      <c r="I9" s="27"/>
      <c r="J9" s="27"/>
      <c r="K9" s="27">
        <v>0</v>
      </c>
      <c r="L9" s="27">
        <v>0</v>
      </c>
      <c r="M9" s="4">
        <f t="shared" si="16"/>
        <v>218255500</v>
      </c>
      <c r="N9" s="63"/>
      <c r="O9" s="13">
        <f t="shared" si="17"/>
        <v>166255500</v>
      </c>
      <c r="P9" s="64"/>
      <c r="Q9" s="63"/>
      <c r="R9" s="63"/>
      <c r="S9" s="63"/>
      <c r="T9" s="30"/>
      <c r="U9" s="5">
        <f t="shared" ref="U9" si="43">E9*P9/30</f>
        <v>0</v>
      </c>
      <c r="V9" s="4">
        <f t="shared" ref="V9" si="44">IF(P9&gt;30,F9,(F9*P9)/30)</f>
        <v>0</v>
      </c>
      <c r="W9" s="4">
        <f t="shared" si="20"/>
        <v>0</v>
      </c>
      <c r="X9" s="4">
        <f t="shared" si="21"/>
        <v>0</v>
      </c>
      <c r="Y9" s="4">
        <f t="shared" si="22"/>
        <v>0</v>
      </c>
      <c r="Z9" s="4">
        <f t="shared" si="23"/>
        <v>0</v>
      </c>
      <c r="AA9" s="4">
        <f t="shared" si="24"/>
        <v>0</v>
      </c>
      <c r="AB9" s="4">
        <f t="shared" si="25"/>
        <v>0</v>
      </c>
      <c r="AC9" s="4">
        <f t="shared" si="26"/>
        <v>0</v>
      </c>
      <c r="AD9" s="4">
        <f t="shared" si="27"/>
        <v>0</v>
      </c>
      <c r="AE9" s="4">
        <f t="shared" si="28"/>
        <v>0</v>
      </c>
      <c r="AF9" s="4">
        <f t="shared" si="29"/>
        <v>0</v>
      </c>
      <c r="AG9" s="13">
        <f t="shared" si="30"/>
        <v>0</v>
      </c>
      <c r="AH9" s="5">
        <f t="shared" si="12"/>
        <v>0</v>
      </c>
      <c r="AI9" s="20">
        <f t="shared" si="31"/>
        <v>0</v>
      </c>
      <c r="AJ9" s="20">
        <f t="shared" si="13"/>
        <v>0</v>
      </c>
      <c r="AK9" s="20">
        <f t="shared" si="14"/>
        <v>0</v>
      </c>
      <c r="AL9" s="31"/>
      <c r="AM9" s="31"/>
      <c r="AN9" s="27"/>
      <c r="AO9" s="13">
        <f t="shared" si="33"/>
        <v>0</v>
      </c>
      <c r="AP9" s="25">
        <f t="shared" si="34"/>
        <v>0</v>
      </c>
    </row>
    <row r="10" spans="1:47" s="12" customFormat="1" ht="24.75" customHeight="1">
      <c r="A10" s="5">
        <v>5</v>
      </c>
      <c r="B10" s="27" t="s">
        <v>64</v>
      </c>
      <c r="C10" s="27" t="s">
        <v>23</v>
      </c>
      <c r="D10" s="28"/>
      <c r="E10" s="29">
        <v>166255500</v>
      </c>
      <c r="F10" s="31">
        <v>22000000</v>
      </c>
      <c r="G10" s="27">
        <v>30000000</v>
      </c>
      <c r="H10" s="33">
        <f t="shared" si="15"/>
        <v>0</v>
      </c>
      <c r="I10" s="27"/>
      <c r="J10" s="27"/>
      <c r="K10" s="27">
        <v>0</v>
      </c>
      <c r="L10" s="27">
        <v>0</v>
      </c>
      <c r="M10" s="4">
        <f t="shared" si="16"/>
        <v>218255500</v>
      </c>
      <c r="N10" s="63"/>
      <c r="O10" s="13">
        <f t="shared" si="17"/>
        <v>166255500</v>
      </c>
      <c r="P10" s="64"/>
      <c r="Q10" s="63"/>
      <c r="R10" s="63"/>
      <c r="S10" s="63"/>
      <c r="T10" s="30"/>
      <c r="U10" s="5">
        <f t="shared" si="18"/>
        <v>0</v>
      </c>
      <c r="V10" s="4">
        <f t="shared" si="19"/>
        <v>0</v>
      </c>
      <c r="W10" s="4">
        <f t="shared" si="20"/>
        <v>0</v>
      </c>
      <c r="X10" s="4">
        <f t="shared" si="21"/>
        <v>0</v>
      </c>
      <c r="Y10" s="4">
        <f t="shared" si="22"/>
        <v>0</v>
      </c>
      <c r="Z10" s="4">
        <f t="shared" si="23"/>
        <v>0</v>
      </c>
      <c r="AA10" s="4">
        <f t="shared" si="24"/>
        <v>0</v>
      </c>
      <c r="AB10" s="4">
        <f t="shared" si="25"/>
        <v>0</v>
      </c>
      <c r="AC10" s="4">
        <f t="shared" si="26"/>
        <v>0</v>
      </c>
      <c r="AD10" s="4">
        <f t="shared" si="27"/>
        <v>0</v>
      </c>
      <c r="AE10" s="4">
        <f t="shared" si="28"/>
        <v>0</v>
      </c>
      <c r="AF10" s="4">
        <f t="shared" si="29"/>
        <v>0</v>
      </c>
      <c r="AG10" s="13">
        <f t="shared" si="30"/>
        <v>0</v>
      </c>
      <c r="AH10" s="5">
        <f t="shared" si="12"/>
        <v>0</v>
      </c>
      <c r="AI10" s="20">
        <f t="shared" si="31"/>
        <v>0</v>
      </c>
      <c r="AJ10" s="20">
        <f t="shared" si="13"/>
        <v>0</v>
      </c>
      <c r="AK10" s="20">
        <f t="shared" si="14"/>
        <v>0</v>
      </c>
      <c r="AL10" s="31"/>
      <c r="AM10" s="31"/>
      <c r="AN10" s="27"/>
      <c r="AO10" s="13">
        <f t="shared" si="33"/>
        <v>0</v>
      </c>
      <c r="AP10" s="25">
        <f t="shared" si="34"/>
        <v>0</v>
      </c>
    </row>
    <row r="11" spans="1:47" s="12" customFormat="1" ht="24.75" customHeight="1">
      <c r="A11" s="5">
        <v>6</v>
      </c>
      <c r="B11" s="27" t="s">
        <v>65</v>
      </c>
      <c r="C11" s="27" t="s">
        <v>24</v>
      </c>
      <c r="D11" s="28"/>
      <c r="E11" s="29">
        <v>166255500</v>
      </c>
      <c r="F11" s="31">
        <v>22000000</v>
      </c>
      <c r="G11" s="27">
        <v>30000000</v>
      </c>
      <c r="H11" s="33">
        <f t="shared" si="15"/>
        <v>0</v>
      </c>
      <c r="I11" s="27"/>
      <c r="J11" s="27">
        <v>0</v>
      </c>
      <c r="K11" s="27">
        <v>0</v>
      </c>
      <c r="L11" s="27">
        <v>0</v>
      </c>
      <c r="M11" s="4">
        <f t="shared" si="16"/>
        <v>218255500</v>
      </c>
      <c r="N11" s="63"/>
      <c r="O11" s="13">
        <f t="shared" si="17"/>
        <v>166255500</v>
      </c>
      <c r="P11" s="64"/>
      <c r="Q11" s="63"/>
      <c r="R11" s="63"/>
      <c r="S11" s="63"/>
      <c r="T11" s="30"/>
      <c r="U11" s="5">
        <f t="shared" si="18"/>
        <v>0</v>
      </c>
      <c r="V11" s="4">
        <f t="shared" si="19"/>
        <v>0</v>
      </c>
      <c r="W11" s="4">
        <f t="shared" si="20"/>
        <v>0</v>
      </c>
      <c r="X11" s="4">
        <f t="shared" si="21"/>
        <v>0</v>
      </c>
      <c r="Y11" s="4">
        <f t="shared" si="22"/>
        <v>0</v>
      </c>
      <c r="Z11" s="4">
        <f t="shared" si="23"/>
        <v>0</v>
      </c>
      <c r="AA11" s="4">
        <f t="shared" si="24"/>
        <v>0</v>
      </c>
      <c r="AB11" s="4">
        <f t="shared" si="25"/>
        <v>0</v>
      </c>
      <c r="AC11" s="4">
        <f t="shared" si="26"/>
        <v>0</v>
      </c>
      <c r="AD11" s="4">
        <f t="shared" si="27"/>
        <v>0</v>
      </c>
      <c r="AE11" s="4">
        <f t="shared" si="28"/>
        <v>0</v>
      </c>
      <c r="AF11" s="4">
        <f t="shared" si="29"/>
        <v>0</v>
      </c>
      <c r="AG11" s="13">
        <f t="shared" si="30"/>
        <v>0</v>
      </c>
      <c r="AH11" s="5">
        <f t="shared" si="12"/>
        <v>0</v>
      </c>
      <c r="AI11" s="20">
        <f t="shared" si="31"/>
        <v>0</v>
      </c>
      <c r="AJ11" s="20">
        <f t="shared" si="13"/>
        <v>0</v>
      </c>
      <c r="AK11" s="20">
        <f t="shared" si="14"/>
        <v>0</v>
      </c>
      <c r="AL11" s="31"/>
      <c r="AM11" s="31"/>
      <c r="AN11" s="27"/>
      <c r="AO11" s="13">
        <f t="shared" si="33"/>
        <v>0</v>
      </c>
      <c r="AP11" s="25">
        <f t="shared" si="34"/>
        <v>0</v>
      </c>
    </row>
    <row r="12" spans="1:47" s="12" customFormat="1" ht="24.75" customHeight="1">
      <c r="A12" s="5">
        <v>7</v>
      </c>
      <c r="B12" s="27" t="s">
        <v>66</v>
      </c>
      <c r="C12" s="27" t="s">
        <v>25</v>
      </c>
      <c r="D12" s="28"/>
      <c r="E12" s="29">
        <v>166255500</v>
      </c>
      <c r="F12" s="31">
        <v>22000000</v>
      </c>
      <c r="G12" s="27">
        <v>30000000</v>
      </c>
      <c r="H12" s="33">
        <f t="shared" si="15"/>
        <v>0</v>
      </c>
      <c r="I12" s="27"/>
      <c r="J12" s="27">
        <v>0</v>
      </c>
      <c r="K12" s="27">
        <v>0</v>
      </c>
      <c r="L12" s="27">
        <v>0</v>
      </c>
      <c r="M12" s="4">
        <f t="shared" si="16"/>
        <v>218255500</v>
      </c>
      <c r="N12" s="63"/>
      <c r="O12" s="13">
        <f t="shared" si="17"/>
        <v>166255500</v>
      </c>
      <c r="P12" s="64"/>
      <c r="Q12" s="63"/>
      <c r="R12" s="63"/>
      <c r="S12" s="63"/>
      <c r="T12" s="30"/>
      <c r="U12" s="5">
        <f t="shared" si="18"/>
        <v>0</v>
      </c>
      <c r="V12" s="4">
        <f t="shared" si="19"/>
        <v>0</v>
      </c>
      <c r="W12" s="4">
        <f t="shared" si="20"/>
        <v>0</v>
      </c>
      <c r="X12" s="4">
        <f t="shared" si="21"/>
        <v>0</v>
      </c>
      <c r="Y12" s="4">
        <f t="shared" si="22"/>
        <v>0</v>
      </c>
      <c r="Z12" s="4">
        <f t="shared" si="23"/>
        <v>0</v>
      </c>
      <c r="AA12" s="4">
        <f t="shared" si="24"/>
        <v>0</v>
      </c>
      <c r="AB12" s="4">
        <f t="shared" si="25"/>
        <v>0</v>
      </c>
      <c r="AC12" s="4">
        <f t="shared" si="26"/>
        <v>0</v>
      </c>
      <c r="AD12" s="4">
        <f t="shared" si="27"/>
        <v>0</v>
      </c>
      <c r="AE12" s="4">
        <f t="shared" si="28"/>
        <v>0</v>
      </c>
      <c r="AF12" s="4">
        <f t="shared" si="29"/>
        <v>0</v>
      </c>
      <c r="AG12" s="13">
        <f t="shared" si="30"/>
        <v>0</v>
      </c>
      <c r="AH12" s="5">
        <f t="shared" si="12"/>
        <v>0</v>
      </c>
      <c r="AI12" s="20">
        <f t="shared" si="31"/>
        <v>0</v>
      </c>
      <c r="AJ12" s="20">
        <f t="shared" si="13"/>
        <v>0</v>
      </c>
      <c r="AK12" s="20">
        <f t="shared" si="14"/>
        <v>0</v>
      </c>
      <c r="AL12" s="31"/>
      <c r="AM12" s="31"/>
      <c r="AN12" s="27"/>
      <c r="AO12" s="13">
        <f t="shared" si="33"/>
        <v>0</v>
      </c>
      <c r="AP12" s="25">
        <f t="shared" si="34"/>
        <v>0</v>
      </c>
    </row>
    <row r="13" spans="1:47" s="12" customFormat="1" ht="24.75" customHeight="1">
      <c r="A13" s="5">
        <v>8</v>
      </c>
      <c r="B13" s="27" t="s">
        <v>67</v>
      </c>
      <c r="C13" s="27" t="s">
        <v>26</v>
      </c>
      <c r="D13" s="28"/>
      <c r="E13" s="29">
        <v>166255500</v>
      </c>
      <c r="F13" s="31">
        <v>22000000</v>
      </c>
      <c r="G13" s="27">
        <v>30000000</v>
      </c>
      <c r="H13" s="33">
        <f t="shared" si="15"/>
        <v>0</v>
      </c>
      <c r="I13" s="27"/>
      <c r="J13" s="27">
        <v>0</v>
      </c>
      <c r="K13" s="27">
        <v>0</v>
      </c>
      <c r="L13" s="27">
        <v>0</v>
      </c>
      <c r="M13" s="4">
        <f t="shared" si="16"/>
        <v>218255500</v>
      </c>
      <c r="N13" s="63"/>
      <c r="O13" s="13">
        <f t="shared" si="17"/>
        <v>166255500</v>
      </c>
      <c r="P13" s="64"/>
      <c r="Q13" s="63"/>
      <c r="R13" s="63"/>
      <c r="S13" s="63"/>
      <c r="T13" s="30"/>
      <c r="U13" s="5">
        <f t="shared" si="18"/>
        <v>0</v>
      </c>
      <c r="V13" s="4">
        <f t="shared" si="19"/>
        <v>0</v>
      </c>
      <c r="W13" s="4">
        <f t="shared" si="20"/>
        <v>0</v>
      </c>
      <c r="X13" s="4">
        <f t="shared" si="21"/>
        <v>0</v>
      </c>
      <c r="Y13" s="4">
        <f t="shared" si="22"/>
        <v>0</v>
      </c>
      <c r="Z13" s="4">
        <f t="shared" si="23"/>
        <v>0</v>
      </c>
      <c r="AA13" s="4">
        <f t="shared" si="24"/>
        <v>0</v>
      </c>
      <c r="AB13" s="4">
        <f t="shared" si="25"/>
        <v>0</v>
      </c>
      <c r="AC13" s="4">
        <f t="shared" si="26"/>
        <v>0</v>
      </c>
      <c r="AD13" s="4">
        <f t="shared" si="27"/>
        <v>0</v>
      </c>
      <c r="AE13" s="4">
        <f t="shared" si="28"/>
        <v>0</v>
      </c>
      <c r="AF13" s="4">
        <f t="shared" si="29"/>
        <v>0</v>
      </c>
      <c r="AG13" s="13">
        <f t="shared" si="30"/>
        <v>0</v>
      </c>
      <c r="AH13" s="5">
        <f t="shared" si="12"/>
        <v>0</v>
      </c>
      <c r="AI13" s="20">
        <f t="shared" si="31"/>
        <v>0</v>
      </c>
      <c r="AJ13" s="20">
        <f t="shared" si="13"/>
        <v>0</v>
      </c>
      <c r="AK13" s="20">
        <f t="shared" si="14"/>
        <v>0</v>
      </c>
      <c r="AL13" s="31"/>
      <c r="AM13" s="31"/>
      <c r="AN13" s="27"/>
      <c r="AO13" s="13">
        <f t="shared" si="33"/>
        <v>0</v>
      </c>
      <c r="AP13" s="25">
        <f t="shared" si="34"/>
        <v>0</v>
      </c>
    </row>
    <row r="14" spans="1:47" s="12" customFormat="1" ht="24.75" customHeight="1">
      <c r="A14" s="5">
        <v>9</v>
      </c>
      <c r="B14" s="27" t="s">
        <v>68</v>
      </c>
      <c r="C14" s="27" t="s">
        <v>70</v>
      </c>
      <c r="D14" s="34"/>
      <c r="E14" s="29">
        <v>166255500</v>
      </c>
      <c r="F14" s="31">
        <v>22000000</v>
      </c>
      <c r="G14" s="27">
        <v>30000000</v>
      </c>
      <c r="H14" s="33">
        <f t="shared" si="15"/>
        <v>0</v>
      </c>
      <c r="I14" s="35"/>
      <c r="J14" s="35"/>
      <c r="K14" s="35"/>
      <c r="L14" s="35"/>
      <c r="M14" s="4">
        <f t="shared" si="16"/>
        <v>218255500</v>
      </c>
      <c r="N14" s="66"/>
      <c r="O14" s="13">
        <f t="shared" si="17"/>
        <v>166255500</v>
      </c>
      <c r="P14" s="65"/>
      <c r="Q14" s="66"/>
      <c r="R14" s="66"/>
      <c r="S14" s="66"/>
      <c r="T14" s="36"/>
      <c r="U14" s="5">
        <f t="shared" si="18"/>
        <v>0</v>
      </c>
      <c r="V14" s="4">
        <f t="shared" si="19"/>
        <v>0</v>
      </c>
      <c r="W14" s="4">
        <f t="shared" si="20"/>
        <v>0</v>
      </c>
      <c r="X14" s="4">
        <f t="shared" si="21"/>
        <v>0</v>
      </c>
      <c r="Y14" s="4">
        <f t="shared" si="22"/>
        <v>0</v>
      </c>
      <c r="Z14" s="4">
        <f t="shared" si="23"/>
        <v>0</v>
      </c>
      <c r="AA14" s="4">
        <f t="shared" si="24"/>
        <v>0</v>
      </c>
      <c r="AB14" s="4">
        <f t="shared" si="25"/>
        <v>0</v>
      </c>
      <c r="AC14" s="4">
        <f t="shared" si="26"/>
        <v>0</v>
      </c>
      <c r="AD14" s="4">
        <f t="shared" si="27"/>
        <v>0</v>
      </c>
      <c r="AE14" s="4">
        <f t="shared" si="28"/>
        <v>0</v>
      </c>
      <c r="AF14" s="4">
        <f t="shared" si="29"/>
        <v>0</v>
      </c>
      <c r="AG14" s="13">
        <f t="shared" si="30"/>
        <v>0</v>
      </c>
      <c r="AH14" s="5">
        <f t="shared" si="12"/>
        <v>0</v>
      </c>
      <c r="AI14" s="20">
        <f t="shared" si="31"/>
        <v>0</v>
      </c>
      <c r="AJ14" s="20">
        <f t="shared" si="13"/>
        <v>0</v>
      </c>
      <c r="AK14" s="20">
        <f t="shared" si="14"/>
        <v>0</v>
      </c>
      <c r="AL14" s="31"/>
      <c r="AM14" s="31"/>
      <c r="AN14" s="27"/>
      <c r="AO14" s="13">
        <f t="shared" si="33"/>
        <v>0</v>
      </c>
      <c r="AP14" s="25">
        <f t="shared" si="34"/>
        <v>0</v>
      </c>
    </row>
    <row r="15" spans="1:47" s="12" customFormat="1" ht="24.75" customHeight="1">
      <c r="A15" s="5">
        <v>10</v>
      </c>
      <c r="B15" s="27" t="s">
        <v>69</v>
      </c>
      <c r="C15" s="27" t="s">
        <v>71</v>
      </c>
      <c r="D15" s="34"/>
      <c r="E15" s="29">
        <v>166255500</v>
      </c>
      <c r="F15" s="31">
        <v>22000000</v>
      </c>
      <c r="G15" s="27">
        <v>30000000</v>
      </c>
      <c r="H15" s="33">
        <f t="shared" si="15"/>
        <v>0</v>
      </c>
      <c r="I15" s="35"/>
      <c r="J15" s="35"/>
      <c r="K15" s="35"/>
      <c r="L15" s="35"/>
      <c r="M15" s="4">
        <f t="shared" si="16"/>
        <v>218255500</v>
      </c>
      <c r="N15" s="66"/>
      <c r="O15" s="13">
        <f t="shared" si="17"/>
        <v>166255500</v>
      </c>
      <c r="P15" s="65"/>
      <c r="Q15" s="66"/>
      <c r="R15" s="66"/>
      <c r="S15" s="66"/>
      <c r="T15" s="36"/>
      <c r="U15" s="5">
        <f t="shared" si="18"/>
        <v>0</v>
      </c>
      <c r="V15" s="4">
        <f t="shared" si="19"/>
        <v>0</v>
      </c>
      <c r="W15" s="4">
        <f t="shared" si="20"/>
        <v>0</v>
      </c>
      <c r="X15" s="4">
        <f t="shared" si="21"/>
        <v>0</v>
      </c>
      <c r="Y15" s="4">
        <f t="shared" si="22"/>
        <v>0</v>
      </c>
      <c r="Z15" s="4">
        <f t="shared" si="23"/>
        <v>0</v>
      </c>
      <c r="AA15" s="4">
        <f t="shared" si="24"/>
        <v>0</v>
      </c>
      <c r="AB15" s="4">
        <f t="shared" si="25"/>
        <v>0</v>
      </c>
      <c r="AC15" s="4">
        <f t="shared" si="26"/>
        <v>0</v>
      </c>
      <c r="AD15" s="4">
        <f t="shared" si="27"/>
        <v>0</v>
      </c>
      <c r="AE15" s="4">
        <f t="shared" si="28"/>
        <v>0</v>
      </c>
      <c r="AF15" s="4">
        <f t="shared" si="29"/>
        <v>0</v>
      </c>
      <c r="AG15" s="13">
        <f t="shared" si="30"/>
        <v>0</v>
      </c>
      <c r="AH15" s="5">
        <f t="shared" si="12"/>
        <v>0</v>
      </c>
      <c r="AI15" s="20">
        <f t="shared" si="31"/>
        <v>0</v>
      </c>
      <c r="AJ15" s="20">
        <f t="shared" si="13"/>
        <v>0</v>
      </c>
      <c r="AK15" s="20">
        <f t="shared" si="14"/>
        <v>0</v>
      </c>
      <c r="AL15" s="31"/>
      <c r="AM15" s="31"/>
      <c r="AN15" s="27"/>
      <c r="AO15" s="13">
        <f t="shared" si="33"/>
        <v>0</v>
      </c>
      <c r="AP15" s="25">
        <f t="shared" si="34"/>
        <v>0</v>
      </c>
    </row>
    <row r="16" spans="1:47" s="12" customFormat="1" ht="30.75" customHeight="1" thickBot="1">
      <c r="A16" s="68" t="s">
        <v>13</v>
      </c>
      <c r="B16" s="69"/>
      <c r="C16" s="69"/>
      <c r="D16" s="69"/>
      <c r="E16" s="6">
        <f>SUM(E6:E15)</f>
        <v>1662555000</v>
      </c>
      <c r="F16" s="7">
        <f>SUM(F6:F15)</f>
        <v>220000000</v>
      </c>
      <c r="G16" s="7">
        <f>SUM(G6:G15)</f>
        <v>300000000</v>
      </c>
      <c r="H16" s="7">
        <f t="shared" ref="H16:N16" si="45">SUM(H6:H15)</f>
        <v>0</v>
      </c>
      <c r="I16" s="7"/>
      <c r="J16" s="7">
        <f t="shared" si="45"/>
        <v>0</v>
      </c>
      <c r="K16" s="7">
        <f t="shared" si="45"/>
        <v>0</v>
      </c>
      <c r="L16" s="7">
        <f t="shared" si="45"/>
        <v>0</v>
      </c>
      <c r="M16" s="7">
        <f t="shared" si="45"/>
        <v>2182555000</v>
      </c>
      <c r="N16" s="7">
        <f t="shared" si="45"/>
        <v>0</v>
      </c>
      <c r="O16" s="23">
        <f>SUM(O6:O15)</f>
        <v>1662555000</v>
      </c>
      <c r="P16" s="6">
        <f t="shared" ref="P16:T16" si="46">SUM(P6:P13)</f>
        <v>0</v>
      </c>
      <c r="Q16" s="7">
        <f t="shared" si="46"/>
        <v>0</v>
      </c>
      <c r="R16" s="7">
        <f t="shared" si="46"/>
        <v>0</v>
      </c>
      <c r="S16" s="7">
        <f t="shared" si="46"/>
        <v>0</v>
      </c>
      <c r="T16" s="23">
        <f t="shared" si="46"/>
        <v>0</v>
      </c>
      <c r="U16" s="6">
        <f>SUM(U6:U15)</f>
        <v>0</v>
      </c>
      <c r="V16" s="24">
        <f>SUM(V6:V15)</f>
        <v>0</v>
      </c>
      <c r="W16" s="24">
        <f t="shared" ref="W16:AF16" si="47">SUM(W6:W15)</f>
        <v>0</v>
      </c>
      <c r="X16" s="24">
        <f t="shared" si="47"/>
        <v>0</v>
      </c>
      <c r="Y16" s="24"/>
      <c r="Z16" s="24">
        <f t="shared" si="47"/>
        <v>0</v>
      </c>
      <c r="AA16" s="24">
        <f t="shared" si="47"/>
        <v>0</v>
      </c>
      <c r="AB16" s="24">
        <f t="shared" si="47"/>
        <v>0</v>
      </c>
      <c r="AC16" s="24">
        <f t="shared" si="47"/>
        <v>0</v>
      </c>
      <c r="AD16" s="24">
        <f t="shared" si="47"/>
        <v>0</v>
      </c>
      <c r="AE16" s="24">
        <f t="shared" si="47"/>
        <v>0</v>
      </c>
      <c r="AF16" s="24">
        <f t="shared" si="47"/>
        <v>0</v>
      </c>
      <c r="AG16" s="23">
        <f>SUM(AG6:AG15)</f>
        <v>0</v>
      </c>
      <c r="AH16" s="6">
        <f>SUM(AH6:AH15)</f>
        <v>0</v>
      </c>
      <c r="AI16" s="24"/>
      <c r="AJ16" s="24">
        <f t="shared" ref="AJ16:AN16" si="48">SUM(AJ6:AJ15)</f>
        <v>0</v>
      </c>
      <c r="AK16" s="24">
        <f t="shared" si="48"/>
        <v>0</v>
      </c>
      <c r="AL16" s="24">
        <f t="shared" si="48"/>
        <v>0</v>
      </c>
      <c r="AM16" s="24">
        <f t="shared" si="48"/>
        <v>0</v>
      </c>
      <c r="AN16" s="24">
        <f t="shared" si="48"/>
        <v>0</v>
      </c>
      <c r="AO16" s="26">
        <f>SUM(AO6:AO15)</f>
        <v>0</v>
      </c>
      <c r="AP16" s="26">
        <f>SUM(AP6:AP15)</f>
        <v>0</v>
      </c>
    </row>
    <row r="18" spans="12:38" ht="27.75" customHeight="1">
      <c r="L18" s="10"/>
      <c r="AK18" s="62"/>
      <c r="AL18" s="62"/>
    </row>
    <row r="19" spans="12:38" ht="27.75" customHeight="1">
      <c r="W19" s="1"/>
      <c r="AK19" s="62"/>
      <c r="AL19" s="62"/>
    </row>
    <row r="20" spans="12:38" ht="27.75" customHeight="1">
      <c r="W20" s="1"/>
    </row>
  </sheetData>
  <mergeCells count="13">
    <mergeCell ref="A16:D16"/>
    <mergeCell ref="A1:AP1"/>
    <mergeCell ref="A3:AP3"/>
    <mergeCell ref="A2:AP2"/>
    <mergeCell ref="A4:A5"/>
    <mergeCell ref="B4:B5"/>
    <mergeCell ref="C4:C5"/>
    <mergeCell ref="D4:D5"/>
    <mergeCell ref="E4:O4"/>
    <mergeCell ref="P4:T4"/>
    <mergeCell ref="U4:AG4"/>
    <mergeCell ref="AH4:AO4"/>
    <mergeCell ref="AP4:AP5"/>
  </mergeCells>
  <phoneticPr fontId="10" type="noConversion"/>
  <printOptions horizontalCentered="1"/>
  <pageMargins left="0" right="0" top="0" bottom="0" header="0.59055118110236227" footer="0.59055118110236227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0635-3053-401C-9385-A5945EEEBFB4}">
  <sheetPr>
    <tabColor rgb="FFFFC000"/>
  </sheetPr>
  <dimension ref="A1:K22"/>
  <sheetViews>
    <sheetView rightToLeft="1" topLeftCell="A15" workbookViewId="0">
      <selection activeCell="C20" sqref="C20"/>
    </sheetView>
  </sheetViews>
  <sheetFormatPr defaultColWidth="8.69140625" defaultRowHeight="24"/>
  <cols>
    <col min="1" max="1" width="14.61328125" style="38" customWidth="1"/>
    <col min="2" max="2" width="6.07421875" style="38" customWidth="1"/>
    <col min="3" max="3" width="10.3828125" style="38" bestFit="1" customWidth="1"/>
    <col min="4" max="4" width="18.3828125" style="38" bestFit="1" customWidth="1"/>
    <col min="5" max="5" width="12.69140625" style="38" bestFit="1" customWidth="1"/>
    <col min="6" max="6" width="20.07421875" style="38" customWidth="1"/>
    <col min="7" max="8" width="8.69140625" style="38"/>
    <col min="9" max="9" width="14.69140625" style="38" bestFit="1" customWidth="1"/>
    <col min="10" max="10" width="18.07421875" style="38" bestFit="1" customWidth="1"/>
    <col min="11" max="11" width="11.61328125" style="38" bestFit="1" customWidth="1"/>
    <col min="12" max="16384" width="8.69140625" style="38"/>
  </cols>
  <sheetData>
    <row r="1" spans="1:11" s="37" customFormat="1" ht="30.6">
      <c r="A1" s="89" t="str">
        <f>لیست!A1</f>
        <v>کافه حسابدار</v>
      </c>
      <c r="B1" s="89"/>
      <c r="C1" s="89"/>
      <c r="D1" s="89"/>
      <c r="E1" s="89"/>
      <c r="F1" s="89"/>
    </row>
    <row r="2" spans="1:11" s="37" customFormat="1" ht="30.6">
      <c r="A2" s="89" t="s">
        <v>40</v>
      </c>
      <c r="B2" s="89"/>
      <c r="C2" s="89"/>
      <c r="D2" s="89"/>
      <c r="E2" s="89"/>
      <c r="F2" s="89"/>
    </row>
    <row r="3" spans="1:11">
      <c r="A3" s="90" t="str">
        <f>لیست!A3</f>
        <v>فروردین 1405</v>
      </c>
      <c r="B3" s="90"/>
      <c r="C3" s="90"/>
      <c r="D3" s="90"/>
      <c r="E3" s="90"/>
      <c r="F3" s="90"/>
    </row>
    <row r="4" spans="1:11" s="41" customFormat="1" ht="24.6" thickBot="1">
      <c r="A4" s="39" t="s">
        <v>49</v>
      </c>
      <c r="B4" s="40">
        <v>1</v>
      </c>
      <c r="C4" s="39" t="s">
        <v>50</v>
      </c>
      <c r="D4" s="40" t="str">
        <f>VLOOKUP(B4,لیست!1:1048576,2,0)</f>
        <v>نام 1</v>
      </c>
      <c r="E4" s="39" t="s">
        <v>51</v>
      </c>
      <c r="F4" s="40" t="str">
        <f>VLOOKUP(B4,لیست!1:1048576,3,0)</f>
        <v>نام خانوادگی 1</v>
      </c>
    </row>
    <row r="5" spans="1:11">
      <c r="A5" s="91" t="s">
        <v>4</v>
      </c>
      <c r="B5" s="92"/>
      <c r="C5" s="92" t="s">
        <v>41</v>
      </c>
      <c r="D5" s="92"/>
      <c r="E5" s="92" t="s">
        <v>42</v>
      </c>
      <c r="F5" s="93"/>
    </row>
    <row r="6" spans="1:11">
      <c r="A6" s="42" t="s">
        <v>43</v>
      </c>
      <c r="B6" s="43">
        <f>VLOOKUP(B4,لیست!1:1048576,16,0)</f>
        <v>0</v>
      </c>
      <c r="C6" s="44" t="s">
        <v>44</v>
      </c>
      <c r="D6" s="45">
        <f>VLOOKUP(B4,لیست!1:1048576,21,0)</f>
        <v>0</v>
      </c>
      <c r="E6" s="43" t="s">
        <v>45</v>
      </c>
      <c r="F6" s="46">
        <f>VLOOKUP(B4,لیست!1:1048576,36,0)</f>
        <v>0</v>
      </c>
    </row>
    <row r="7" spans="1:11">
      <c r="A7" s="42" t="s">
        <v>9</v>
      </c>
      <c r="B7" s="43">
        <f>VLOOKUP(B4,لیست!1:1048576,17,0)</f>
        <v>0</v>
      </c>
      <c r="C7" s="44" t="s">
        <v>46</v>
      </c>
      <c r="D7" s="45">
        <f>VLOOKUP(B4,لیست!1:1048576,22,0)</f>
        <v>0</v>
      </c>
      <c r="E7" s="43" t="s">
        <v>16</v>
      </c>
      <c r="F7" s="46">
        <f>VLOOKUP(B4,لیست!1:1048576,37,0)</f>
        <v>0</v>
      </c>
      <c r="J7" s="47"/>
    </row>
    <row r="8" spans="1:11">
      <c r="A8" s="42" t="s">
        <v>29</v>
      </c>
      <c r="B8" s="43">
        <f>VLOOKUP(B4,لیست!1:1048576,18,0)</f>
        <v>0</v>
      </c>
      <c r="C8" s="44" t="s">
        <v>47</v>
      </c>
      <c r="D8" s="45">
        <f>VLOOKUP(B4,لیست!1:1048576,23,0)</f>
        <v>0</v>
      </c>
      <c r="E8" s="43" t="s">
        <v>54</v>
      </c>
      <c r="F8" s="46">
        <f>VLOOKUP(B4,لیست!1:1048576,38,0)</f>
        <v>0</v>
      </c>
      <c r="K8" s="47"/>
    </row>
    <row r="9" spans="1:11">
      <c r="A9" s="42" t="s">
        <v>30</v>
      </c>
      <c r="B9" s="43">
        <f>VLOOKUP(B4,لیست!1:1048576,19,0)</f>
        <v>0</v>
      </c>
      <c r="C9" s="44" t="s">
        <v>8</v>
      </c>
      <c r="D9" s="45">
        <f>VLOOKUP(B4,لیست!1:1048576,24,0)</f>
        <v>0</v>
      </c>
      <c r="E9" s="43" t="s">
        <v>34</v>
      </c>
      <c r="F9" s="46">
        <f>VLOOKUP(B4,لیست!1:1048576,39,0)</f>
        <v>0</v>
      </c>
      <c r="J9" s="48"/>
    </row>
    <row r="10" spans="1:11">
      <c r="A10" s="42" t="s">
        <v>31</v>
      </c>
      <c r="B10" s="43">
        <f>VLOOKUP(B4,لیست!1:1048576,20,0)</f>
        <v>0</v>
      </c>
      <c r="C10" s="44" t="s">
        <v>73</v>
      </c>
      <c r="D10" s="45">
        <f>VLOOKUP(B4,لیست!1:1048576,25,0)</f>
        <v>0</v>
      </c>
      <c r="E10" s="43" t="s">
        <v>35</v>
      </c>
      <c r="F10" s="46">
        <f>VLOOKUP(B4,لیست!1:1048576,40,0)</f>
        <v>0</v>
      </c>
      <c r="J10" s="48"/>
    </row>
    <row r="11" spans="1:11">
      <c r="A11" s="57"/>
      <c r="B11" s="58"/>
      <c r="C11" s="44" t="s">
        <v>52</v>
      </c>
      <c r="D11" s="45">
        <f>VLOOKUP(B4,لیست!1:1048576,26,0)</f>
        <v>0</v>
      </c>
      <c r="E11" s="58"/>
      <c r="F11" s="67"/>
      <c r="J11" s="48"/>
    </row>
    <row r="12" spans="1:11">
      <c r="A12" s="42"/>
      <c r="B12" s="43"/>
      <c r="C12" s="44" t="s">
        <v>14</v>
      </c>
      <c r="D12" s="45">
        <f>VLOOKUP(B4,لیست!1:1048576,27,0)</f>
        <v>0</v>
      </c>
      <c r="E12" s="43"/>
      <c r="F12" s="46"/>
      <c r="J12" s="48"/>
    </row>
    <row r="13" spans="1:11">
      <c r="A13" s="42"/>
      <c r="B13" s="43"/>
      <c r="C13" s="44" t="s">
        <v>28</v>
      </c>
      <c r="D13" s="45">
        <f>VLOOKUP(B4,لیست!1:1048576,28,0)</f>
        <v>0</v>
      </c>
      <c r="E13" s="43"/>
      <c r="F13" s="46"/>
      <c r="J13" s="48"/>
    </row>
    <row r="14" spans="1:11">
      <c r="A14" s="42"/>
      <c r="B14" s="43"/>
      <c r="C14" s="44" t="s">
        <v>9</v>
      </c>
      <c r="D14" s="45">
        <f>VLOOKUP(B4,لیست!1:1048576,29,0)</f>
        <v>0</v>
      </c>
      <c r="E14" s="43"/>
      <c r="F14" s="46"/>
      <c r="J14" s="48"/>
    </row>
    <row r="15" spans="1:11">
      <c r="A15" s="42"/>
      <c r="B15" s="43"/>
      <c r="C15" s="44" t="s">
        <v>29</v>
      </c>
      <c r="D15" s="45">
        <f>VLOOKUP(B4,لیست!1:1048576,30,0)</f>
        <v>0</v>
      </c>
      <c r="E15" s="43"/>
      <c r="F15" s="46"/>
      <c r="J15" s="48"/>
    </row>
    <row r="16" spans="1:11">
      <c r="A16" s="42"/>
      <c r="B16" s="43"/>
      <c r="C16" s="44" t="s">
        <v>53</v>
      </c>
      <c r="D16" s="45">
        <f>VLOOKUP(B4,لیست!1:1048576,31,0)</f>
        <v>0</v>
      </c>
      <c r="E16" s="43"/>
      <c r="F16" s="46"/>
      <c r="J16" s="48"/>
    </row>
    <row r="17" spans="1:10">
      <c r="A17" s="42"/>
      <c r="B17" s="43"/>
      <c r="C17" s="44" t="s">
        <v>31</v>
      </c>
      <c r="D17" s="45">
        <f>VLOOKUP(B4,لیست!1:1048576,32,0)</f>
        <v>0</v>
      </c>
      <c r="E17" s="43"/>
      <c r="F17" s="46"/>
      <c r="J17" s="48"/>
    </row>
    <row r="18" spans="1:10" s="52" customFormat="1" ht="27.6">
      <c r="A18" s="83"/>
      <c r="B18" s="84"/>
      <c r="C18" s="49" t="s">
        <v>13</v>
      </c>
      <c r="D18" s="49">
        <f>SUM(D6:D17)</f>
        <v>0</v>
      </c>
      <c r="E18" s="50" t="s">
        <v>13</v>
      </c>
      <c r="F18" s="51">
        <f>SUM(F6:F17)</f>
        <v>0</v>
      </c>
      <c r="I18" s="53"/>
      <c r="J18" s="53"/>
    </row>
    <row r="19" spans="1:10" ht="24.6" thickBot="1">
      <c r="A19" s="85" t="s">
        <v>48</v>
      </c>
      <c r="B19" s="86"/>
      <c r="C19" s="87">
        <f>ROUND(D18-F18,0)</f>
        <v>0</v>
      </c>
      <c r="D19" s="87"/>
      <c r="E19" s="87"/>
      <c r="F19" s="88"/>
      <c r="I19" s="47"/>
      <c r="J19" s="47"/>
    </row>
    <row r="21" spans="1:10">
      <c r="D21" s="47"/>
    </row>
    <row r="22" spans="1:10">
      <c r="F22" s="47"/>
    </row>
  </sheetData>
  <mergeCells count="9">
    <mergeCell ref="A18:B18"/>
    <mergeCell ref="A19:B19"/>
    <mergeCell ref="C19:F19"/>
    <mergeCell ref="A1:F1"/>
    <mergeCell ref="A2:F2"/>
    <mergeCell ref="A3:F3"/>
    <mergeCell ref="A5:B5"/>
    <mergeCell ref="C5:D5"/>
    <mergeCell ref="E5:F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4D52-0F9D-4100-889C-56469EECFFB6}">
  <sheetPr>
    <tabColor rgb="FF7030A0"/>
  </sheetPr>
  <dimension ref="A1:E15"/>
  <sheetViews>
    <sheetView rightToLeft="1" workbookViewId="0">
      <selection activeCell="E5" sqref="E5"/>
    </sheetView>
  </sheetViews>
  <sheetFormatPr defaultColWidth="8.69140625" defaultRowHeight="24"/>
  <cols>
    <col min="1" max="1" width="5.23046875" style="38" bestFit="1" customWidth="1"/>
    <col min="2" max="2" width="7.4609375" style="38" bestFit="1" customWidth="1"/>
    <col min="3" max="3" width="11.921875" style="38" bestFit="1" customWidth="1"/>
    <col min="4" max="4" width="10.4609375" style="38" bestFit="1" customWidth="1"/>
    <col min="5" max="5" width="10.69140625" style="38" customWidth="1"/>
    <col min="6" max="16384" width="8.69140625" style="38"/>
  </cols>
  <sheetData>
    <row r="1" spans="1:5" ht="27.6">
      <c r="A1" s="96" t="str">
        <f>لیست!A1</f>
        <v>کافه حسابدار</v>
      </c>
      <c r="B1" s="96"/>
      <c r="C1" s="96"/>
      <c r="D1" s="96"/>
      <c r="E1" s="96"/>
    </row>
    <row r="2" spans="1:5" ht="27.6">
      <c r="A2" s="96" t="s">
        <v>55</v>
      </c>
      <c r="B2" s="96"/>
      <c r="C2" s="96"/>
      <c r="D2" s="96"/>
      <c r="E2" s="96"/>
    </row>
    <row r="3" spans="1:5" ht="28.2" thickBot="1">
      <c r="A3" s="96" t="str">
        <f>لیست!A3</f>
        <v>فروردین 1405</v>
      </c>
      <c r="B3" s="96"/>
      <c r="C3" s="96"/>
      <c r="D3" s="96"/>
      <c r="E3" s="96"/>
    </row>
    <row r="4" spans="1:5">
      <c r="A4" s="54" t="s">
        <v>56</v>
      </c>
      <c r="B4" s="55" t="s">
        <v>57</v>
      </c>
      <c r="C4" s="55" t="s">
        <v>58</v>
      </c>
      <c r="D4" s="55" t="s">
        <v>15</v>
      </c>
      <c r="E4" s="56" t="s">
        <v>59</v>
      </c>
    </row>
    <row r="5" spans="1:5">
      <c r="A5" s="57">
        <v>1</v>
      </c>
      <c r="B5" s="58" t="str">
        <f>لیست!B6</f>
        <v>نام 1</v>
      </c>
      <c r="C5" s="58" t="str">
        <f>لیست!C6</f>
        <v>نام خانوادگی 1</v>
      </c>
      <c r="D5" s="59">
        <f>لیست!D6</f>
        <v>0</v>
      </c>
      <c r="E5" s="60">
        <f>لیست!AP6</f>
        <v>0</v>
      </c>
    </row>
    <row r="6" spans="1:5">
      <c r="A6" s="57">
        <v>2</v>
      </c>
      <c r="B6" s="58" t="str">
        <f>لیست!B7</f>
        <v>نام 2</v>
      </c>
      <c r="C6" s="58" t="str">
        <f>لیست!C7</f>
        <v>نام خانوادگی 2</v>
      </c>
      <c r="D6" s="59">
        <f>لیست!D7</f>
        <v>0</v>
      </c>
      <c r="E6" s="60">
        <f>لیست!AP7</f>
        <v>0</v>
      </c>
    </row>
    <row r="7" spans="1:5">
      <c r="A7" s="57">
        <v>3</v>
      </c>
      <c r="B7" s="58" t="str">
        <f>لیست!B8</f>
        <v>نام 3</v>
      </c>
      <c r="C7" s="58" t="str">
        <f>لیست!C8</f>
        <v>نام خانوادگی 3</v>
      </c>
      <c r="D7" s="59">
        <f>لیست!D8</f>
        <v>0</v>
      </c>
      <c r="E7" s="60">
        <f>لیست!AP8</f>
        <v>0</v>
      </c>
    </row>
    <row r="8" spans="1:5">
      <c r="A8" s="57">
        <v>4</v>
      </c>
      <c r="B8" s="58" t="str">
        <f>لیست!B9</f>
        <v>نام 4</v>
      </c>
      <c r="C8" s="58" t="str">
        <f>لیست!C9</f>
        <v>نام خانوادگی 4</v>
      </c>
      <c r="D8" s="59">
        <f>لیست!D9</f>
        <v>0</v>
      </c>
      <c r="E8" s="60">
        <f>لیست!AP9</f>
        <v>0</v>
      </c>
    </row>
    <row r="9" spans="1:5">
      <c r="A9" s="57">
        <v>5</v>
      </c>
      <c r="B9" s="58" t="str">
        <f>لیست!B10</f>
        <v>نام 5</v>
      </c>
      <c r="C9" s="58" t="str">
        <f>لیست!C10</f>
        <v>نام خانوادگی 5</v>
      </c>
      <c r="D9" s="59">
        <f>لیست!D10</f>
        <v>0</v>
      </c>
      <c r="E9" s="60">
        <f>لیست!AP10</f>
        <v>0</v>
      </c>
    </row>
    <row r="10" spans="1:5">
      <c r="A10" s="57">
        <v>6</v>
      </c>
      <c r="B10" s="58" t="str">
        <f>لیست!B11</f>
        <v>نام 6</v>
      </c>
      <c r="C10" s="58" t="str">
        <f>لیست!C11</f>
        <v>نام خانوادگی 6</v>
      </c>
      <c r="D10" s="59">
        <f>لیست!D11</f>
        <v>0</v>
      </c>
      <c r="E10" s="60">
        <f>لیست!AP11</f>
        <v>0</v>
      </c>
    </row>
    <row r="11" spans="1:5">
      <c r="A11" s="57">
        <v>7</v>
      </c>
      <c r="B11" s="58" t="str">
        <f>لیست!B12</f>
        <v>نام 7</v>
      </c>
      <c r="C11" s="58" t="str">
        <f>لیست!C12</f>
        <v>نام خانوادگی 7</v>
      </c>
      <c r="D11" s="59">
        <f>لیست!D12</f>
        <v>0</v>
      </c>
      <c r="E11" s="60">
        <f>لیست!AP12</f>
        <v>0</v>
      </c>
    </row>
    <row r="12" spans="1:5">
      <c r="A12" s="57">
        <v>8</v>
      </c>
      <c r="B12" s="58" t="str">
        <f>لیست!B13</f>
        <v>نام 8</v>
      </c>
      <c r="C12" s="58" t="str">
        <f>لیست!C13</f>
        <v>نام خانوادگی 8</v>
      </c>
      <c r="D12" s="59">
        <f>لیست!D13</f>
        <v>0</v>
      </c>
      <c r="E12" s="60">
        <f>لیست!AP13</f>
        <v>0</v>
      </c>
    </row>
    <row r="13" spans="1:5">
      <c r="A13" s="57">
        <v>9</v>
      </c>
      <c r="B13" s="58" t="str">
        <f>لیست!B14</f>
        <v>نام 9</v>
      </c>
      <c r="C13" s="58" t="str">
        <f>لیست!C14</f>
        <v>نام خانوادگی 9</v>
      </c>
      <c r="D13" s="59">
        <f>لیست!D14</f>
        <v>0</v>
      </c>
      <c r="E13" s="60">
        <f>لیست!AP14</f>
        <v>0</v>
      </c>
    </row>
    <row r="14" spans="1:5">
      <c r="A14" s="57">
        <v>10</v>
      </c>
      <c r="B14" s="58" t="str">
        <f>لیست!B15</f>
        <v>نام 10</v>
      </c>
      <c r="C14" s="58" t="str">
        <f>لیست!C15</f>
        <v>نام خانوادگی 10</v>
      </c>
      <c r="D14" s="59">
        <f>لیست!D15</f>
        <v>0</v>
      </c>
      <c r="E14" s="60">
        <f>لیست!AP15</f>
        <v>0</v>
      </c>
    </row>
    <row r="15" spans="1:5" ht="24.6" thickBot="1">
      <c r="A15" s="94" t="s">
        <v>12</v>
      </c>
      <c r="B15" s="95"/>
      <c r="C15" s="95"/>
      <c r="D15" s="95"/>
      <c r="E15" s="61">
        <f>SUM(E5:E14)</f>
        <v>0</v>
      </c>
    </row>
  </sheetData>
  <mergeCells count="4">
    <mergeCell ref="A15:D15"/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لیست</vt:lpstr>
      <vt:lpstr>فیش حقوقی</vt:lpstr>
      <vt:lpstr>لیست بانک</vt:lpstr>
      <vt:lpstr>لیست!Print_Area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pouya</dc:creator>
  <cp:lastModifiedBy>reza mehrpouya</cp:lastModifiedBy>
  <cp:lastPrinted>2020-10-20T09:03:24Z</cp:lastPrinted>
  <dcterms:created xsi:type="dcterms:W3CDTF">2017-07-18T16:02:20Z</dcterms:created>
  <dcterms:modified xsi:type="dcterms:W3CDTF">2026-04-21T07:25:00Z</dcterms:modified>
</cp:coreProperties>
</file>